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930" windowWidth="28035" windowHeight="11745" tabRatio="582"/>
  </bookViews>
  <sheets>
    <sheet name="на дому_в МФ" sheetId="1" r:id="rId1"/>
    <sheet name="Лист1" sheetId="2" r:id="rId2"/>
  </sheets>
  <definedNames>
    <definedName name="_xlnm.Print_Titles" localSheetId="0">'на дому_в МФ'!$A:$A,'на дому_в МФ'!$2:$8</definedName>
  </definedNames>
  <calcPr calcId="125725"/>
</workbook>
</file>

<file path=xl/calcChain.xml><?xml version="1.0" encoding="utf-8"?>
<calcChain xmlns="http://schemas.openxmlformats.org/spreadsheetml/2006/main">
  <c r="GZ60" i="1"/>
  <c r="GY75"/>
  <c r="GY74"/>
  <c r="GY73"/>
  <c r="GY72"/>
  <c r="GY70"/>
  <c r="GY69"/>
  <c r="GY68"/>
  <c r="GY66"/>
  <c r="GY65"/>
  <c r="GY64"/>
  <c r="GY62"/>
  <c r="GY61"/>
  <c r="GY60"/>
  <c r="GY59"/>
  <c r="GY58"/>
  <c r="GY57"/>
  <c r="GY55"/>
  <c r="GY54"/>
  <c r="GY53"/>
  <c r="GY52"/>
  <c r="GY50"/>
  <c r="GY49"/>
  <c r="GY48"/>
  <c r="GY47"/>
  <c r="GY46"/>
  <c r="GY45"/>
  <c r="GY44"/>
  <c r="GY43"/>
  <c r="GY42"/>
  <c r="GY11"/>
  <c r="GY12"/>
  <c r="GY13"/>
  <c r="GY14"/>
  <c r="GY15"/>
  <c r="GY17"/>
  <c r="GY18"/>
  <c r="GY19"/>
  <c r="GY20"/>
  <c r="GY21"/>
  <c r="GY22"/>
  <c r="GY23"/>
  <c r="GY25"/>
  <c r="GY26"/>
  <c r="GY27"/>
  <c r="GY28"/>
  <c r="GY29"/>
  <c r="GY30"/>
  <c r="GY31"/>
  <c r="GY32"/>
  <c r="GY33"/>
  <c r="GY34"/>
  <c r="GY35"/>
  <c r="GY36"/>
  <c r="GY37"/>
  <c r="GY38"/>
  <c r="GY39"/>
  <c r="GY40"/>
  <c r="GY10"/>
  <c r="GK53" l="1"/>
  <c r="GK49"/>
  <c r="GK45"/>
  <c r="GK43"/>
  <c r="GK20"/>
  <c r="GK19"/>
  <c r="GK13"/>
  <c r="GK11"/>
  <c r="GJ53"/>
  <c r="GJ49"/>
  <c r="GJ45"/>
  <c r="GJ43"/>
  <c r="GL43" s="1"/>
  <c r="GJ20"/>
  <c r="GJ19"/>
  <c r="GJ13"/>
  <c r="GL13" s="1"/>
  <c r="GJ11"/>
  <c r="GK10"/>
  <c r="GJ10"/>
  <c r="GI43"/>
  <c r="GI13"/>
  <c r="EU10"/>
  <c r="EU11"/>
  <c r="EC49"/>
  <c r="EC46"/>
  <c r="EC45"/>
  <c r="EC21"/>
  <c r="EC20"/>
  <c r="EC19"/>
  <c r="EC13"/>
  <c r="EC11"/>
  <c r="EC10"/>
  <c r="CA53"/>
  <c r="CA49"/>
  <c r="CA45"/>
  <c r="CA43"/>
  <c r="CA20"/>
  <c r="CA19"/>
  <c r="CA15"/>
  <c r="CA13"/>
  <c r="CA12"/>
  <c r="CA11"/>
  <c r="CA10"/>
  <c r="BZ12"/>
  <c r="BZ11"/>
  <c r="BZ10"/>
  <c r="M74"/>
  <c r="M72"/>
  <c r="M69"/>
  <c r="M68"/>
  <c r="M65"/>
  <c r="M64"/>
  <c r="M62"/>
  <c r="M57"/>
  <c r="M54"/>
  <c r="M53"/>
  <c r="M52"/>
  <c r="M49"/>
  <c r="M47"/>
  <c r="M46"/>
  <c r="M45"/>
  <c r="M44"/>
  <c r="M43"/>
  <c r="M42"/>
  <c r="M38"/>
  <c r="M37"/>
  <c r="M36"/>
  <c r="M35"/>
  <c r="M33"/>
  <c r="M32"/>
  <c r="M31"/>
  <c r="M30"/>
  <c r="M29"/>
  <c r="M28"/>
  <c r="M27"/>
  <c r="M26"/>
  <c r="M25"/>
  <c r="M21"/>
  <c r="M20"/>
  <c r="M19"/>
  <c r="M17"/>
  <c r="M15"/>
  <c r="M11"/>
  <c r="M12"/>
  <c r="M10"/>
  <c r="G68"/>
  <c r="G62"/>
  <c r="G61"/>
  <c r="G60"/>
  <c r="G55"/>
  <c r="G54"/>
  <c r="G53"/>
  <c r="G52"/>
  <c r="G50"/>
  <c r="G49"/>
  <c r="G48"/>
  <c r="G47"/>
  <c r="G46"/>
  <c r="G45"/>
  <c r="G44"/>
  <c r="G43"/>
  <c r="G42"/>
  <c r="G40"/>
  <c r="G39"/>
  <c r="G25"/>
  <c r="G21"/>
  <c r="G20"/>
  <c r="G19"/>
  <c r="G18"/>
  <c r="G17"/>
  <c r="G12"/>
  <c r="G11"/>
  <c r="G10"/>
  <c r="E40" l="1"/>
  <c r="GZ40" s="1"/>
  <c r="EI62" l="1"/>
  <c r="EI61"/>
  <c r="EI57"/>
  <c r="EI53"/>
  <c r="EI49"/>
  <c r="EI45"/>
  <c r="EI44"/>
  <c r="EI43"/>
  <c r="EI38"/>
  <c r="EI36"/>
  <c r="EI26"/>
  <c r="EI21"/>
  <c r="EI20"/>
  <c r="EI19"/>
  <c r="EI15"/>
  <c r="EI11"/>
  <c r="EI12"/>
  <c r="EI13"/>
  <c r="EI10"/>
  <c r="EH62"/>
  <c r="EH61"/>
  <c r="EH57"/>
  <c r="EH53"/>
  <c r="EH49"/>
  <c r="EH45"/>
  <c r="EH44"/>
  <c r="EH43"/>
  <c r="EH38"/>
  <c r="EH36"/>
  <c r="EH26"/>
  <c r="EH21"/>
  <c r="EH20"/>
  <c r="EH19"/>
  <c r="EH15"/>
  <c r="EJ15" s="1"/>
  <c r="EH13"/>
  <c r="EH11"/>
  <c r="EH12"/>
  <c r="EH10"/>
  <c r="EG15"/>
  <c r="HA40" l="1"/>
  <c r="HA60"/>
  <c r="GQ62"/>
  <c r="GQ61"/>
  <c r="GQ53"/>
  <c r="GQ49"/>
  <c r="GQ47"/>
  <c r="GQ45"/>
  <c r="GQ43"/>
  <c r="GQ39"/>
  <c r="GQ32"/>
  <c r="GQ30"/>
  <c r="GQ29"/>
  <c r="GQ28"/>
  <c r="GQ27"/>
  <c r="GQ26"/>
  <c r="GQ25"/>
  <c r="GQ21"/>
  <c r="GQ20"/>
  <c r="GQ19"/>
  <c r="GQ11"/>
  <c r="GQ12"/>
  <c r="GQ13"/>
  <c r="GQ14"/>
  <c r="GQ15"/>
  <c r="GP62"/>
  <c r="GP61"/>
  <c r="GP53"/>
  <c r="GP49"/>
  <c r="GP47"/>
  <c r="GP45"/>
  <c r="GP43"/>
  <c r="GP39"/>
  <c r="GP32"/>
  <c r="GP30"/>
  <c r="GP29"/>
  <c r="GP28"/>
  <c r="GP27"/>
  <c r="GP26"/>
  <c r="GP25"/>
  <c r="GP21"/>
  <c r="GP20"/>
  <c r="GP19"/>
  <c r="GP11"/>
  <c r="GR11" s="1"/>
  <c r="GP12"/>
  <c r="GR12" s="1"/>
  <c r="GP13"/>
  <c r="GR13" s="1"/>
  <c r="GP14"/>
  <c r="GR14" s="1"/>
  <c r="GP15"/>
  <c r="GQ10"/>
  <c r="GP10"/>
  <c r="GO32"/>
  <c r="GO30"/>
  <c r="GO29"/>
  <c r="GO28"/>
  <c r="GO27"/>
  <c r="GO26"/>
  <c r="GO25"/>
  <c r="FM62" l="1"/>
  <c r="FM61"/>
  <c r="FM53"/>
  <c r="FM49"/>
  <c r="FM45"/>
  <c r="FM43"/>
  <c r="FM37"/>
  <c r="FM36"/>
  <c r="FM32"/>
  <c r="FM30"/>
  <c r="FM26"/>
  <c r="FM22"/>
  <c r="FM21"/>
  <c r="FM20"/>
  <c r="FM19"/>
  <c r="FM15"/>
  <c r="FM11"/>
  <c r="FM12"/>
  <c r="FM13"/>
  <c r="FL62"/>
  <c r="FL61"/>
  <c r="FL53"/>
  <c r="FL49"/>
  <c r="FL45"/>
  <c r="FL43"/>
  <c r="FL37"/>
  <c r="FL36"/>
  <c r="FL32"/>
  <c r="FL30"/>
  <c r="FL26"/>
  <c r="FL22"/>
  <c r="FL21"/>
  <c r="FL20"/>
  <c r="FL19"/>
  <c r="FL15"/>
  <c r="FN15" s="1"/>
  <c r="FL11"/>
  <c r="FL12"/>
  <c r="FL13"/>
  <c r="FM10"/>
  <c r="FL10"/>
  <c r="FK37"/>
  <c r="FK36"/>
  <c r="FK32"/>
  <c r="FK30"/>
  <c r="FK26"/>
  <c r="FK15"/>
  <c r="GD64" l="1"/>
  <c r="GF64" s="1"/>
  <c r="GD62"/>
  <c r="GF62" s="1"/>
  <c r="GD61"/>
  <c r="GF61" s="1"/>
  <c r="GD49"/>
  <c r="GD45"/>
  <c r="GD43"/>
  <c r="GD37"/>
  <c r="GD35"/>
  <c r="GD34"/>
  <c r="GD33"/>
  <c r="GD30"/>
  <c r="GD26"/>
  <c r="GD25"/>
  <c r="GD20"/>
  <c r="GD19"/>
  <c r="GD11"/>
  <c r="GD12"/>
  <c r="GD13"/>
  <c r="GF13" s="1"/>
  <c r="GD14"/>
  <c r="GF14" s="1"/>
  <c r="GD15"/>
  <c r="GD10"/>
  <c r="GC64" l="1"/>
  <c r="GE64" s="1"/>
  <c r="GC62"/>
  <c r="GE62" s="1"/>
  <c r="GC61"/>
  <c r="GE61" s="1"/>
  <c r="GC37"/>
  <c r="GE37" s="1"/>
  <c r="GC35"/>
  <c r="GE35" s="1"/>
  <c r="GC34"/>
  <c r="GE34" s="1"/>
  <c r="GC33"/>
  <c r="GE33" s="1"/>
  <c r="GC30"/>
  <c r="GE30" s="1"/>
  <c r="GC26"/>
  <c r="GE26" s="1"/>
  <c r="GC25"/>
  <c r="GE25" s="1"/>
  <c r="GC15"/>
  <c r="GE15" s="1"/>
  <c r="GC14"/>
  <c r="GE14" s="1"/>
  <c r="GC13"/>
  <c r="GE13" s="1"/>
  <c r="FG49" l="1"/>
  <c r="FG45"/>
  <c r="FG35"/>
  <c r="FG21"/>
  <c r="FG20"/>
  <c r="FG19"/>
  <c r="FG13"/>
  <c r="FG11"/>
  <c r="FG10"/>
  <c r="FF49"/>
  <c r="FF45"/>
  <c r="FF35"/>
  <c r="FF21"/>
  <c r="FF20"/>
  <c r="FF19"/>
  <c r="FF13"/>
  <c r="FH13" s="1"/>
  <c r="FF11"/>
  <c r="FF10"/>
  <c r="FA53" l="1"/>
  <c r="FA49"/>
  <c r="FA45"/>
  <c r="FA44"/>
  <c r="FA43"/>
  <c r="FA42"/>
  <c r="FA26"/>
  <c r="FA21"/>
  <c r="FA20"/>
  <c r="FA19"/>
  <c r="FA11"/>
  <c r="FA12"/>
  <c r="FA13"/>
  <c r="EZ53"/>
  <c r="EZ49"/>
  <c r="EZ45"/>
  <c r="EZ44"/>
  <c r="EZ43"/>
  <c r="EZ42"/>
  <c r="EZ26"/>
  <c r="EZ21"/>
  <c r="EZ20"/>
  <c r="EZ19"/>
  <c r="EZ11"/>
  <c r="EZ12"/>
  <c r="EZ13"/>
  <c r="FB13" s="1"/>
  <c r="FA10"/>
  <c r="EZ10"/>
  <c r="EY13"/>
  <c r="FE35" l="1"/>
  <c r="FE20"/>
  <c r="FE21"/>
  <c r="FE13"/>
  <c r="EU68" l="1"/>
  <c r="EU61"/>
  <c r="EU49"/>
  <c r="EU45"/>
  <c r="EU44"/>
  <c r="EU42"/>
  <c r="EU39"/>
  <c r="EU37"/>
  <c r="EU34"/>
  <c r="EU31"/>
  <c r="EU30"/>
  <c r="EU29"/>
  <c r="EU28"/>
  <c r="EU25"/>
  <c r="EU26"/>
  <c r="EU21"/>
  <c r="EU20"/>
  <c r="EU19"/>
  <c r="EU17"/>
  <c r="EU12"/>
  <c r="EU13"/>
  <c r="ET68"/>
  <c r="ET61"/>
  <c r="ET49"/>
  <c r="ET45"/>
  <c r="ET44"/>
  <c r="ET42"/>
  <c r="ET39"/>
  <c r="ET37"/>
  <c r="ET34"/>
  <c r="ET31"/>
  <c r="ET30"/>
  <c r="ET29"/>
  <c r="ET28"/>
  <c r="ET26"/>
  <c r="ET25"/>
  <c r="ET21"/>
  <c r="ET20"/>
  <c r="ET19"/>
  <c r="ET17"/>
  <c r="ET11"/>
  <c r="ET12"/>
  <c r="ET13"/>
  <c r="ET10"/>
  <c r="ES61"/>
  <c r="ES37"/>
  <c r="ES34"/>
  <c r="ES31"/>
  <c r="ES30"/>
  <c r="ES29"/>
  <c r="ES28"/>
  <c r="ES25"/>
  <c r="ES26"/>
  <c r="ES13"/>
  <c r="FS53" l="1"/>
  <c r="FS49"/>
  <c r="FS47"/>
  <c r="FS45"/>
  <c r="FS43"/>
  <c r="FS39"/>
  <c r="FS32"/>
  <c r="FS30"/>
  <c r="FS21"/>
  <c r="FS20"/>
  <c r="FS19"/>
  <c r="FS15"/>
  <c r="FS11"/>
  <c r="FS12"/>
  <c r="FS13"/>
  <c r="FS10"/>
  <c r="FR53"/>
  <c r="FR49"/>
  <c r="FR47"/>
  <c r="FR45"/>
  <c r="FR43"/>
  <c r="FR39"/>
  <c r="FR32"/>
  <c r="FR30"/>
  <c r="FR21"/>
  <c r="FR20"/>
  <c r="FR19"/>
  <c r="FR15"/>
  <c r="FR11"/>
  <c r="FR12"/>
  <c r="FR13"/>
  <c r="FR10"/>
  <c r="FQ32"/>
  <c r="FQ30"/>
  <c r="FQ15"/>
  <c r="FY69" l="1"/>
  <c r="FY68"/>
  <c r="FY64"/>
  <c r="FY62"/>
  <c r="FY61"/>
  <c r="FY53"/>
  <c r="FY50"/>
  <c r="FY49"/>
  <c r="FY45"/>
  <c r="FY44"/>
  <c r="FY43"/>
  <c r="FY42"/>
  <c r="FY39"/>
  <c r="FY21"/>
  <c r="FY20"/>
  <c r="FY19"/>
  <c r="FY17"/>
  <c r="FY15"/>
  <c r="FY14"/>
  <c r="FY13"/>
  <c r="FY11"/>
  <c r="FY10"/>
  <c r="FX69"/>
  <c r="FX68"/>
  <c r="FX64"/>
  <c r="FZ64" s="1"/>
  <c r="FX62"/>
  <c r="FZ62" s="1"/>
  <c r="FX61"/>
  <c r="FZ61" s="1"/>
  <c r="FX53"/>
  <c r="FX50"/>
  <c r="FX49"/>
  <c r="FX45"/>
  <c r="FX44"/>
  <c r="FZ44" s="1"/>
  <c r="FX43"/>
  <c r="FZ43" s="1"/>
  <c r="FX42"/>
  <c r="FX39"/>
  <c r="FX21"/>
  <c r="FX20"/>
  <c r="FX19"/>
  <c r="FX17"/>
  <c r="FX15"/>
  <c r="FX14"/>
  <c r="FX13"/>
  <c r="FX11"/>
  <c r="FX10"/>
  <c r="FW64"/>
  <c r="FW50"/>
  <c r="FW49"/>
  <c r="FW62"/>
  <c r="FW61"/>
  <c r="FW43"/>
  <c r="FW44"/>
  <c r="CM68" l="1"/>
  <c r="CM62"/>
  <c r="CM61"/>
  <c r="CM54"/>
  <c r="CM52"/>
  <c r="CM49"/>
  <c r="CM46"/>
  <c r="CM45"/>
  <c r="CM39"/>
  <c r="CM30"/>
  <c r="CM22"/>
  <c r="CM21"/>
  <c r="CM20"/>
  <c r="CM19"/>
  <c r="CM15"/>
  <c r="CM11"/>
  <c r="CM10"/>
  <c r="CL68"/>
  <c r="CL62"/>
  <c r="CL61"/>
  <c r="CL54"/>
  <c r="CL52"/>
  <c r="CL49"/>
  <c r="CL46"/>
  <c r="CL45"/>
  <c r="CL39"/>
  <c r="CL30"/>
  <c r="CL22"/>
  <c r="CL21"/>
  <c r="CL20"/>
  <c r="CL19"/>
  <c r="CL15"/>
  <c r="CL11"/>
  <c r="CL10"/>
  <c r="CK49"/>
  <c r="CK22"/>
  <c r="CK20"/>
  <c r="CK21"/>
  <c r="CK30"/>
  <c r="BC30" l="1"/>
  <c r="BB30"/>
  <c r="BA30"/>
  <c r="EO62" l="1"/>
  <c r="EO61"/>
  <c r="EO53"/>
  <c r="EO49"/>
  <c r="EO45"/>
  <c r="EO44"/>
  <c r="EO43"/>
  <c r="EO21"/>
  <c r="EO20"/>
  <c r="EO19"/>
  <c r="EO15"/>
  <c r="EO11"/>
  <c r="EO10"/>
  <c r="EN62"/>
  <c r="EN61"/>
  <c r="EN53"/>
  <c r="EN49"/>
  <c r="EN45"/>
  <c r="EN44"/>
  <c r="EN43"/>
  <c r="EN21"/>
  <c r="EN20"/>
  <c r="EN19"/>
  <c r="EN15"/>
  <c r="EN11"/>
  <c r="EN10"/>
  <c r="EM53"/>
  <c r="EB49" l="1"/>
  <c r="EB46"/>
  <c r="EB45"/>
  <c r="EB21"/>
  <c r="EB20"/>
  <c r="EB19"/>
  <c r="EB13"/>
  <c r="EB11"/>
  <c r="EB10"/>
  <c r="BO64" l="1"/>
  <c r="BO62"/>
  <c r="BO61"/>
  <c r="BO49"/>
  <c r="BO45"/>
  <c r="BO44"/>
  <c r="BO43"/>
  <c r="BO39"/>
  <c r="BO38"/>
  <c r="BO37"/>
  <c r="BO36"/>
  <c r="BO35"/>
  <c r="BO34"/>
  <c r="BO33"/>
  <c r="BO32"/>
  <c r="BO31"/>
  <c r="BO30"/>
  <c r="BO29"/>
  <c r="BO28"/>
  <c r="BO27"/>
  <c r="BO26"/>
  <c r="BO25"/>
  <c r="BO23"/>
  <c r="BO22"/>
  <c r="BO21"/>
  <c r="BO20"/>
  <c r="BO19"/>
  <c r="BO18"/>
  <c r="BO17"/>
  <c r="BO11"/>
  <c r="BO12"/>
  <c r="BO13"/>
  <c r="BO14"/>
  <c r="BO15"/>
  <c r="BO10"/>
  <c r="BN64"/>
  <c r="BN62"/>
  <c r="BN61"/>
  <c r="BN49"/>
  <c r="BN45"/>
  <c r="BN44"/>
  <c r="BN43"/>
  <c r="BN39"/>
  <c r="BN38"/>
  <c r="BN37"/>
  <c r="BN36"/>
  <c r="BN35"/>
  <c r="BN34"/>
  <c r="BN33"/>
  <c r="BN32"/>
  <c r="BN31"/>
  <c r="BN30"/>
  <c r="BN29"/>
  <c r="BN28"/>
  <c r="BN27"/>
  <c r="BN26"/>
  <c r="BN25"/>
  <c r="BM21"/>
  <c r="BN23"/>
  <c r="BN22"/>
  <c r="BN21"/>
  <c r="BN20"/>
  <c r="BN19"/>
  <c r="BN18"/>
  <c r="BN17"/>
  <c r="BN11"/>
  <c r="BN12"/>
  <c r="BN13"/>
  <c r="BN14"/>
  <c r="BN15"/>
  <c r="BN10"/>
  <c r="CS69" l="1"/>
  <c r="CS68"/>
  <c r="CS62"/>
  <c r="CS49"/>
  <c r="CS48"/>
  <c r="CS45"/>
  <c r="CS44"/>
  <c r="CS43"/>
  <c r="CS39"/>
  <c r="CS38"/>
  <c r="CS37"/>
  <c r="CS36"/>
  <c r="CS35"/>
  <c r="CS34"/>
  <c r="CS33"/>
  <c r="CS32"/>
  <c r="CS31"/>
  <c r="CS30"/>
  <c r="CS29"/>
  <c r="CS28"/>
  <c r="CS27"/>
  <c r="CS26"/>
  <c r="CS25"/>
  <c r="CS21"/>
  <c r="CS20"/>
  <c r="CS19"/>
  <c r="CS17"/>
  <c r="CS15"/>
  <c r="CS13"/>
  <c r="CS11"/>
  <c r="CS10"/>
  <c r="CR69"/>
  <c r="CR68"/>
  <c r="CR62"/>
  <c r="CR49"/>
  <c r="CR48"/>
  <c r="CR45"/>
  <c r="CR44"/>
  <c r="CR43"/>
  <c r="CR39"/>
  <c r="CR38"/>
  <c r="CR37"/>
  <c r="CR36"/>
  <c r="CR35"/>
  <c r="CR34"/>
  <c r="CR33"/>
  <c r="CR32"/>
  <c r="CR31"/>
  <c r="CR30"/>
  <c r="CR29"/>
  <c r="CR28"/>
  <c r="CR27"/>
  <c r="CR26"/>
  <c r="CR25"/>
  <c r="CR21"/>
  <c r="CR20"/>
  <c r="CR19"/>
  <c r="CR17"/>
  <c r="CR15"/>
  <c r="CR13"/>
  <c r="CR11"/>
  <c r="CR10"/>
  <c r="CQ39"/>
  <c r="CQ38"/>
  <c r="CQ37"/>
  <c r="CQ36"/>
  <c r="CQ35"/>
  <c r="CQ34"/>
  <c r="CQ33"/>
  <c r="CQ32"/>
  <c r="CQ31"/>
  <c r="CQ30"/>
  <c r="CQ29"/>
  <c r="CQ28"/>
  <c r="CQ27"/>
  <c r="CQ26"/>
  <c r="CQ25"/>
  <c r="DK53" l="1"/>
  <c r="DK45"/>
  <c r="DK43"/>
  <c r="DK42"/>
  <c r="DK36"/>
  <c r="DK26"/>
  <c r="DK22"/>
  <c r="DK21"/>
  <c r="DK20"/>
  <c r="DK19"/>
  <c r="DK15"/>
  <c r="DK11"/>
  <c r="DK12"/>
  <c r="DK13"/>
  <c r="DK10"/>
  <c r="DJ53"/>
  <c r="DJ45"/>
  <c r="DJ43"/>
  <c r="DJ42"/>
  <c r="DJ36"/>
  <c r="DJ26"/>
  <c r="DJ22"/>
  <c r="DJ21"/>
  <c r="DJ20"/>
  <c r="DJ19"/>
  <c r="DJ15"/>
  <c r="DJ11"/>
  <c r="DJ12"/>
  <c r="DJ13"/>
  <c r="DJ10"/>
  <c r="DI36"/>
  <c r="DI26"/>
  <c r="AE25"/>
  <c r="AP26"/>
  <c r="AQ26" s="1"/>
  <c r="AP27"/>
  <c r="AQ27" s="1"/>
  <c r="AP28"/>
  <c r="AQ28" s="1"/>
  <c r="AP29"/>
  <c r="AQ29" s="1"/>
  <c r="AP30"/>
  <c r="AQ30" s="1"/>
  <c r="AP31"/>
  <c r="AQ31" s="1"/>
  <c r="AP32"/>
  <c r="AQ32" s="1"/>
  <c r="AP33"/>
  <c r="AQ33" s="1"/>
  <c r="AP34"/>
  <c r="AQ34" s="1"/>
  <c r="AP35"/>
  <c r="AQ35" s="1"/>
  <c r="AP36"/>
  <c r="AQ36" s="1"/>
  <c r="AP37"/>
  <c r="AQ37" s="1"/>
  <c r="AP38"/>
  <c r="AQ38" s="1"/>
  <c r="AP25"/>
  <c r="AQ25" s="1"/>
  <c r="DW65" l="1"/>
  <c r="DW64"/>
  <c r="DW62"/>
  <c r="DW61"/>
  <c r="DW59"/>
  <c r="DW54"/>
  <c r="DW53"/>
  <c r="DW52"/>
  <c r="DW49"/>
  <c r="DW48"/>
  <c r="DW43"/>
  <c r="DW32"/>
  <c r="DW21"/>
  <c r="DW20"/>
  <c r="DW19"/>
  <c r="DW15"/>
  <c r="DW13"/>
  <c r="DW11"/>
  <c r="DW12"/>
  <c r="DW10"/>
  <c r="DV65"/>
  <c r="DX65" s="1"/>
  <c r="DV64"/>
  <c r="DX64" s="1"/>
  <c r="DV62"/>
  <c r="DV61"/>
  <c r="DV59"/>
  <c r="DX59" s="1"/>
  <c r="DV54"/>
  <c r="DV53"/>
  <c r="DV52"/>
  <c r="DV49"/>
  <c r="DV48"/>
  <c r="DX48" s="1"/>
  <c r="DV43"/>
  <c r="DX43" s="1"/>
  <c r="DV32"/>
  <c r="DV21"/>
  <c r="DV20"/>
  <c r="DV19"/>
  <c r="DV15"/>
  <c r="DV11"/>
  <c r="DV12"/>
  <c r="DX12" s="1"/>
  <c r="DV13"/>
  <c r="DV10"/>
  <c r="DU12"/>
  <c r="DU65"/>
  <c r="DU64"/>
  <c r="DU59"/>
  <c r="DU48"/>
  <c r="DU43"/>
  <c r="DU32"/>
  <c r="DQ49" l="1"/>
  <c r="DQ45"/>
  <c r="DQ21"/>
  <c r="DQ20"/>
  <c r="DQ19"/>
  <c r="DQ15"/>
  <c r="DQ11"/>
  <c r="DQ10"/>
  <c r="DP49"/>
  <c r="DP45"/>
  <c r="DP21"/>
  <c r="DP20"/>
  <c r="DP19"/>
  <c r="DP15"/>
  <c r="DP11"/>
  <c r="DP10"/>
  <c r="CG68" l="1"/>
  <c r="CG53"/>
  <c r="CG50"/>
  <c r="CG49"/>
  <c r="CG45"/>
  <c r="CG43"/>
  <c r="CG39"/>
  <c r="CG21"/>
  <c r="CG20"/>
  <c r="CG19"/>
  <c r="CG15"/>
  <c r="CG13"/>
  <c r="CG12"/>
  <c r="CG11"/>
  <c r="CG10"/>
  <c r="CF68"/>
  <c r="CF53"/>
  <c r="CF50"/>
  <c r="CF49"/>
  <c r="CF45"/>
  <c r="CF43"/>
  <c r="CF39"/>
  <c r="CF21"/>
  <c r="CF20"/>
  <c r="CF19"/>
  <c r="CF15"/>
  <c r="CF11"/>
  <c r="CF12"/>
  <c r="CF13"/>
  <c r="CF10"/>
  <c r="DE69"/>
  <c r="DE68"/>
  <c r="DE64"/>
  <c r="DE62"/>
  <c r="DE61"/>
  <c r="DE54"/>
  <c r="DE53"/>
  <c r="DE52"/>
  <c r="DE49"/>
  <c r="DE45"/>
  <c r="DE44"/>
  <c r="DE43"/>
  <c r="DE39"/>
  <c r="DE20"/>
  <c r="DE19"/>
  <c r="DE15"/>
  <c r="DE11"/>
  <c r="DE12"/>
  <c r="DE10"/>
  <c r="DD68"/>
  <c r="DD69"/>
  <c r="DD64"/>
  <c r="DD62"/>
  <c r="DD61"/>
  <c r="DD54"/>
  <c r="DD53"/>
  <c r="DD52"/>
  <c r="DD49"/>
  <c r="DD45"/>
  <c r="DD44"/>
  <c r="DD43"/>
  <c r="DD39"/>
  <c r="DD20"/>
  <c r="DD19"/>
  <c r="DD15"/>
  <c r="DD11"/>
  <c r="DD12"/>
  <c r="DD10"/>
  <c r="DC69"/>
  <c r="DC68"/>
  <c r="DC64"/>
  <c r="DC62"/>
  <c r="DC61"/>
  <c r="DC54"/>
  <c r="DC53"/>
  <c r="DC52"/>
  <c r="DC49"/>
  <c r="DC45"/>
  <c r="DC44"/>
  <c r="DC43"/>
  <c r="CY49" l="1"/>
  <c r="CY45"/>
  <c r="CY20"/>
  <c r="CY19"/>
  <c r="CY13"/>
  <c r="CY11"/>
  <c r="CY10"/>
  <c r="CW13"/>
  <c r="CX49"/>
  <c r="CX45"/>
  <c r="CX20"/>
  <c r="CX19"/>
  <c r="CX13"/>
  <c r="CZ13" s="1"/>
  <c r="CX11"/>
  <c r="CX10"/>
  <c r="BI69" l="1"/>
  <c r="BI68"/>
  <c r="BI64"/>
  <c r="BI62"/>
  <c r="BI61"/>
  <c r="BI53"/>
  <c r="BI49"/>
  <c r="BI45"/>
  <c r="BI38"/>
  <c r="BI37"/>
  <c r="BI32"/>
  <c r="BI30"/>
  <c r="BI28"/>
  <c r="BI21"/>
  <c r="BI20"/>
  <c r="BI19"/>
  <c r="BI15"/>
  <c r="BI13"/>
  <c r="BI11"/>
  <c r="BI10"/>
  <c r="BH69"/>
  <c r="BJ69" s="1"/>
  <c r="BH68"/>
  <c r="BH64"/>
  <c r="BH62"/>
  <c r="BH61"/>
  <c r="BH53"/>
  <c r="BH49"/>
  <c r="BH45"/>
  <c r="BH38"/>
  <c r="BH37"/>
  <c r="BH32"/>
  <c r="BH30"/>
  <c r="BH28"/>
  <c r="BH21"/>
  <c r="BH20"/>
  <c r="BH19"/>
  <c r="BH15"/>
  <c r="BH13"/>
  <c r="BH11"/>
  <c r="BH10"/>
  <c r="BG69" l="1"/>
  <c r="BU49" l="1"/>
  <c r="BU45"/>
  <c r="BT49"/>
  <c r="BT45"/>
  <c r="BU39" l="1"/>
  <c r="BU34"/>
  <c r="BU30"/>
  <c r="BU21"/>
  <c r="BU20"/>
  <c r="BU19"/>
  <c r="BU15"/>
  <c r="BU13"/>
  <c r="BU12"/>
  <c r="BU11"/>
  <c r="BU10"/>
  <c r="BT39"/>
  <c r="BT34"/>
  <c r="BT30"/>
  <c r="BT21"/>
  <c r="BT20"/>
  <c r="BT19"/>
  <c r="BT15"/>
  <c r="BT13"/>
  <c r="BT12"/>
  <c r="BT11"/>
  <c r="BT10"/>
  <c r="BS39" l="1"/>
  <c r="BS30"/>
  <c r="BS34" l="1"/>
  <c r="BS10" l="1"/>
  <c r="BS11"/>
  <c r="BS12"/>
  <c r="BS13"/>
  <c r="AO38" l="1"/>
  <c r="AO37"/>
  <c r="AO36"/>
  <c r="AO35"/>
  <c r="AO34"/>
  <c r="AO33"/>
  <c r="AO32"/>
  <c r="AO31"/>
  <c r="AO30"/>
  <c r="AO29"/>
  <c r="AO28"/>
  <c r="AO27"/>
  <c r="AO26"/>
  <c r="AO25"/>
  <c r="BC62" l="1"/>
  <c r="BC61"/>
  <c r="BC53"/>
  <c r="BC49"/>
  <c r="BC45"/>
  <c r="BC39"/>
  <c r="BC22"/>
  <c r="BC21"/>
  <c r="BC20"/>
  <c r="BC19"/>
  <c r="BC11"/>
  <c r="BC12"/>
  <c r="BC13"/>
  <c r="BC14"/>
  <c r="HB14" s="1"/>
  <c r="HF14" s="1"/>
  <c r="BC15"/>
  <c r="BC10"/>
  <c r="BB62"/>
  <c r="BD62" s="1"/>
  <c r="BB61"/>
  <c r="BD61" s="1"/>
  <c r="BB53"/>
  <c r="BD53" s="1"/>
  <c r="BB49"/>
  <c r="BB45"/>
  <c r="BD45" s="1"/>
  <c r="BB39"/>
  <c r="BB22"/>
  <c r="BB21"/>
  <c r="BB20"/>
  <c r="BB19"/>
  <c r="BB11"/>
  <c r="BB12"/>
  <c r="BB13"/>
  <c r="BB14"/>
  <c r="HA14" s="1"/>
  <c r="BB15"/>
  <c r="BB10"/>
  <c r="BA62"/>
  <c r="BA61"/>
  <c r="BA53"/>
  <c r="BA49"/>
  <c r="BA45"/>
  <c r="BA39"/>
  <c r="BA22"/>
  <c r="BA21"/>
  <c r="BA20"/>
  <c r="BA19"/>
  <c r="BA11"/>
  <c r="BA12"/>
  <c r="BA13"/>
  <c r="BA14"/>
  <c r="BA15"/>
  <c r="BA10"/>
  <c r="AK75" l="1"/>
  <c r="HB75" s="1"/>
  <c r="HF75" s="1"/>
  <c r="AK74"/>
  <c r="AK73"/>
  <c r="HB73" s="1"/>
  <c r="HF73" s="1"/>
  <c r="AK72"/>
  <c r="AK68"/>
  <c r="AK69"/>
  <c r="AK70"/>
  <c r="HB70" s="1"/>
  <c r="HF70" s="1"/>
  <c r="AK66"/>
  <c r="HB66" s="1"/>
  <c r="HF66" s="1"/>
  <c r="AK65"/>
  <c r="AK64"/>
  <c r="AK62"/>
  <c r="AK61"/>
  <c r="AK59"/>
  <c r="HB59" s="1"/>
  <c r="HF59" s="1"/>
  <c r="AK58"/>
  <c r="HB58" s="1"/>
  <c r="HF58" s="1"/>
  <c r="AK57"/>
  <c r="AK55"/>
  <c r="AK54"/>
  <c r="AK53"/>
  <c r="AK52"/>
  <c r="AK50"/>
  <c r="AK49"/>
  <c r="AK48"/>
  <c r="HB48" s="1"/>
  <c r="HF48" s="1"/>
  <c r="AK47"/>
  <c r="AK46"/>
  <c r="AK45"/>
  <c r="AK44"/>
  <c r="AK43"/>
  <c r="AK42"/>
  <c r="AK18"/>
  <c r="AK19"/>
  <c r="AK20"/>
  <c r="AK21"/>
  <c r="AK22"/>
  <c r="HB22" s="1"/>
  <c r="HF22" s="1"/>
  <c r="AK23"/>
  <c r="HB23" s="1"/>
  <c r="HF23" s="1"/>
  <c r="AK25"/>
  <c r="AK26"/>
  <c r="AK27"/>
  <c r="AK28"/>
  <c r="AK29"/>
  <c r="AK30"/>
  <c r="AK31"/>
  <c r="AK32"/>
  <c r="AK33"/>
  <c r="AK34"/>
  <c r="AK35"/>
  <c r="AK36"/>
  <c r="AK37"/>
  <c r="AK38"/>
  <c r="AK17"/>
  <c r="AK11"/>
  <c r="AK12"/>
  <c r="AK10"/>
  <c r="AJ75"/>
  <c r="HA75" s="1"/>
  <c r="AJ74"/>
  <c r="AJ73"/>
  <c r="HA73" s="1"/>
  <c r="AJ72"/>
  <c r="AJ70"/>
  <c r="HA70" s="1"/>
  <c r="AJ69"/>
  <c r="AJ68"/>
  <c r="AJ66"/>
  <c r="HA66" s="1"/>
  <c r="AJ65"/>
  <c r="AJ64"/>
  <c r="AJ62"/>
  <c r="AJ61"/>
  <c r="AJ59"/>
  <c r="HA59" s="1"/>
  <c r="AJ58"/>
  <c r="HA58" s="1"/>
  <c r="AJ57"/>
  <c r="AJ55"/>
  <c r="HA55" s="1"/>
  <c r="AJ54"/>
  <c r="AJ53"/>
  <c r="AJ52"/>
  <c r="AJ43"/>
  <c r="AJ44"/>
  <c r="AJ45"/>
  <c r="AJ46"/>
  <c r="AJ47"/>
  <c r="AJ48"/>
  <c r="HA48" s="1"/>
  <c r="AJ49"/>
  <c r="AJ50"/>
  <c r="HA50" s="1"/>
  <c r="AJ42"/>
  <c r="AJ38"/>
  <c r="AJ37"/>
  <c r="AJ36"/>
  <c r="AJ35"/>
  <c r="AJ34"/>
  <c r="AJ33"/>
  <c r="AJ32"/>
  <c r="AJ31"/>
  <c r="AJ30"/>
  <c r="AJ29"/>
  <c r="AJ28"/>
  <c r="AJ27"/>
  <c r="AJ26"/>
  <c r="AJ25"/>
  <c r="AJ23"/>
  <c r="HA23" s="1"/>
  <c r="AJ22"/>
  <c r="HA22" s="1"/>
  <c r="AJ21"/>
  <c r="AJ20"/>
  <c r="AJ19"/>
  <c r="AJ18"/>
  <c r="AJ17"/>
  <c r="AJ11"/>
  <c r="AJ12"/>
  <c r="AJ10"/>
  <c r="AI75"/>
  <c r="GZ75" s="1"/>
  <c r="AI74"/>
  <c r="AI73"/>
  <c r="GZ73" s="1"/>
  <c r="AI72"/>
  <c r="AI70"/>
  <c r="GZ70" s="1"/>
  <c r="AI69"/>
  <c r="AI68"/>
  <c r="AI66"/>
  <c r="GZ66" s="1"/>
  <c r="AI65"/>
  <c r="AI64"/>
  <c r="AI62"/>
  <c r="AI61"/>
  <c r="AI59"/>
  <c r="GZ59" s="1"/>
  <c r="AI58"/>
  <c r="GZ58" s="1"/>
  <c r="AI57"/>
  <c r="AI55"/>
  <c r="AI54"/>
  <c r="AI53"/>
  <c r="AI52"/>
  <c r="AI50"/>
  <c r="AI49"/>
  <c r="AI48"/>
  <c r="AI47"/>
  <c r="AI46"/>
  <c r="AI45"/>
  <c r="AI44"/>
  <c r="AI43"/>
  <c r="AI42"/>
  <c r="AI38"/>
  <c r="AI37"/>
  <c r="AI36"/>
  <c r="AI35"/>
  <c r="AI34"/>
  <c r="AI33"/>
  <c r="AI32"/>
  <c r="AI31"/>
  <c r="AI30"/>
  <c r="AI29"/>
  <c r="AI28"/>
  <c r="AI27"/>
  <c r="AI26"/>
  <c r="AI25"/>
  <c r="AI23"/>
  <c r="AI22"/>
  <c r="AI21"/>
  <c r="AI20"/>
  <c r="AI19"/>
  <c r="AI18"/>
  <c r="AI17"/>
  <c r="AI11"/>
  <c r="AI12"/>
  <c r="AI10"/>
  <c r="AP68" l="1"/>
  <c r="AQ68" s="1"/>
  <c r="AP49"/>
  <c r="AQ49" s="1"/>
  <c r="AP45"/>
  <c r="AQ45" s="1"/>
  <c r="AP43"/>
  <c r="AQ43" s="1"/>
  <c r="AP39"/>
  <c r="AQ39" s="1"/>
  <c r="AP21"/>
  <c r="AQ21" s="1"/>
  <c r="AP20"/>
  <c r="AQ20" s="1"/>
  <c r="AP19"/>
  <c r="AQ19" s="1"/>
  <c r="AP15"/>
  <c r="AQ15" s="1"/>
  <c r="AP13"/>
  <c r="AP11"/>
  <c r="AQ11" s="1"/>
  <c r="AP12"/>
  <c r="AQ12" s="1"/>
  <c r="AP10"/>
  <c r="AQ10" s="1"/>
  <c r="AO68"/>
  <c r="AO49"/>
  <c r="AO45"/>
  <c r="AO43"/>
  <c r="AO39"/>
  <c r="AO20"/>
  <c r="AO21"/>
  <c r="AO19"/>
  <c r="AO15"/>
  <c r="AO11"/>
  <c r="AO12"/>
  <c r="AO13"/>
  <c r="AO10"/>
  <c r="AQ13" l="1"/>
  <c r="AW68"/>
  <c r="AW49"/>
  <c r="AW45"/>
  <c r="AW43"/>
  <c r="AW39"/>
  <c r="AW38"/>
  <c r="AW37"/>
  <c r="AW36"/>
  <c r="AW34"/>
  <c r="AW33"/>
  <c r="AW32"/>
  <c r="AW30"/>
  <c r="AW29"/>
  <c r="AW28"/>
  <c r="AW27"/>
  <c r="AW26"/>
  <c r="AW25"/>
  <c r="AW21"/>
  <c r="AW20"/>
  <c r="AW19"/>
  <c r="AW15"/>
  <c r="AW13"/>
  <c r="AW11"/>
  <c r="AW12"/>
  <c r="AW10"/>
  <c r="AV68"/>
  <c r="AV49"/>
  <c r="AV45"/>
  <c r="AV43"/>
  <c r="AV39"/>
  <c r="AV38"/>
  <c r="AV37"/>
  <c r="AV36"/>
  <c r="AV34"/>
  <c r="AV33"/>
  <c r="AV32"/>
  <c r="AV30"/>
  <c r="AV29"/>
  <c r="AV28"/>
  <c r="AV27"/>
  <c r="AV26"/>
  <c r="AV25"/>
  <c r="AV21"/>
  <c r="AV20"/>
  <c r="AV19"/>
  <c r="AV15"/>
  <c r="AV11"/>
  <c r="AV12"/>
  <c r="AV13"/>
  <c r="AX13" s="1"/>
  <c r="AV10"/>
  <c r="AU68"/>
  <c r="AU49"/>
  <c r="AU45"/>
  <c r="AU43"/>
  <c r="AU11"/>
  <c r="AU12"/>
  <c r="AU13"/>
  <c r="AU15"/>
  <c r="AU19"/>
  <c r="AU20"/>
  <c r="AU21"/>
  <c r="AU25"/>
  <c r="AU26"/>
  <c r="AU27"/>
  <c r="AU28"/>
  <c r="AU29"/>
  <c r="AU30"/>
  <c r="AU32"/>
  <c r="AU33"/>
  <c r="AU34"/>
  <c r="AU36"/>
  <c r="AU37"/>
  <c r="AU38"/>
  <c r="AU39"/>
  <c r="AU10"/>
  <c r="HB13" l="1"/>
  <c r="HF13" s="1"/>
  <c r="HA13"/>
  <c r="Y74"/>
  <c r="Y72"/>
  <c r="Y68"/>
  <c r="Y53"/>
  <c r="Y49"/>
  <c r="Y45"/>
  <c r="Y44"/>
  <c r="Y43"/>
  <c r="Y42"/>
  <c r="Y39"/>
  <c r="Y38"/>
  <c r="Y37"/>
  <c r="Y36"/>
  <c r="Y35"/>
  <c r="Y34"/>
  <c r="Y33"/>
  <c r="Y32"/>
  <c r="Y31"/>
  <c r="Y30"/>
  <c r="Y29"/>
  <c r="Y28"/>
  <c r="Y27"/>
  <c r="Y26"/>
  <c r="Y25"/>
  <c r="Y21"/>
  <c r="Y20"/>
  <c r="Y19"/>
  <c r="Y17"/>
  <c r="Y15"/>
  <c r="Y11"/>
  <c r="Y12"/>
  <c r="Y10"/>
  <c r="X74"/>
  <c r="X72"/>
  <c r="X68"/>
  <c r="X53"/>
  <c r="X49"/>
  <c r="X45"/>
  <c r="X44"/>
  <c r="X43"/>
  <c r="X42"/>
  <c r="X39"/>
  <c r="X38"/>
  <c r="X37"/>
  <c r="X36"/>
  <c r="X35"/>
  <c r="X34"/>
  <c r="X33"/>
  <c r="X32"/>
  <c r="X31"/>
  <c r="X30"/>
  <c r="X29"/>
  <c r="X28"/>
  <c r="X27"/>
  <c r="X26"/>
  <c r="X25"/>
  <c r="X21"/>
  <c r="X20"/>
  <c r="X19"/>
  <c r="X17"/>
  <c r="X15"/>
  <c r="X11"/>
  <c r="X12"/>
  <c r="X10"/>
  <c r="AE49" l="1"/>
  <c r="AE47"/>
  <c r="AE45"/>
  <c r="AE43"/>
  <c r="AE36"/>
  <c r="AE35"/>
  <c r="AE34"/>
  <c r="AE33"/>
  <c r="AE31"/>
  <c r="AE29"/>
  <c r="AE28"/>
  <c r="AE26"/>
  <c r="AE21"/>
  <c r="AE20"/>
  <c r="AE19"/>
  <c r="AE17"/>
  <c r="AE11"/>
  <c r="AE12"/>
  <c r="AE10"/>
  <c r="AD49"/>
  <c r="AD47"/>
  <c r="AD45"/>
  <c r="AD43"/>
  <c r="AD26"/>
  <c r="AD28"/>
  <c r="AD29"/>
  <c r="AD31"/>
  <c r="AD33"/>
  <c r="AD34"/>
  <c r="AD35"/>
  <c r="AD36"/>
  <c r="AD25"/>
  <c r="AD20"/>
  <c r="AD21"/>
  <c r="AD19"/>
  <c r="AD17"/>
  <c r="AD11"/>
  <c r="AD12"/>
  <c r="AD10"/>
  <c r="T35" l="1"/>
  <c r="S74"/>
  <c r="S72"/>
  <c r="S69"/>
  <c r="S68"/>
  <c r="S64"/>
  <c r="S62"/>
  <c r="S61"/>
  <c r="S53"/>
  <c r="S54"/>
  <c r="S49"/>
  <c r="S47"/>
  <c r="S45"/>
  <c r="S44"/>
  <c r="S43"/>
  <c r="S42"/>
  <c r="S39"/>
  <c r="S38"/>
  <c r="S37"/>
  <c r="S36"/>
  <c r="S34"/>
  <c r="HB34" s="1"/>
  <c r="HF34" s="1"/>
  <c r="S33"/>
  <c r="S32"/>
  <c r="S31"/>
  <c r="S30"/>
  <c r="S29"/>
  <c r="S28"/>
  <c r="S27"/>
  <c r="S26"/>
  <c r="S25"/>
  <c r="S21"/>
  <c r="S20"/>
  <c r="S19"/>
  <c r="S18"/>
  <c r="S17"/>
  <c r="S11"/>
  <c r="S12"/>
  <c r="S10"/>
  <c r="R74"/>
  <c r="R72"/>
  <c r="R69"/>
  <c r="R68"/>
  <c r="R64"/>
  <c r="R62"/>
  <c r="R61"/>
  <c r="HA61" s="1"/>
  <c r="R54"/>
  <c r="R53"/>
  <c r="R43"/>
  <c r="R44"/>
  <c r="R45"/>
  <c r="R47"/>
  <c r="R49"/>
  <c r="R42"/>
  <c r="R26"/>
  <c r="R27"/>
  <c r="R28"/>
  <c r="R29"/>
  <c r="R30"/>
  <c r="R31"/>
  <c r="R32"/>
  <c r="R33"/>
  <c r="R34"/>
  <c r="HA34" s="1"/>
  <c r="R36"/>
  <c r="R37"/>
  <c r="R38"/>
  <c r="R39"/>
  <c r="HA39" s="1"/>
  <c r="R25"/>
  <c r="R18"/>
  <c r="HA18" s="1"/>
  <c r="R19"/>
  <c r="R20"/>
  <c r="R21"/>
  <c r="R17"/>
  <c r="R11"/>
  <c r="R12"/>
  <c r="R10"/>
  <c r="L74" l="1"/>
  <c r="L72"/>
  <c r="L69"/>
  <c r="L68"/>
  <c r="L65"/>
  <c r="L64"/>
  <c r="L62"/>
  <c r="L57"/>
  <c r="L53"/>
  <c r="L54"/>
  <c r="L52"/>
  <c r="L43"/>
  <c r="L44"/>
  <c r="L45"/>
  <c r="L46"/>
  <c r="L47"/>
  <c r="L49"/>
  <c r="L42"/>
  <c r="L11"/>
  <c r="L12"/>
  <c r="L15"/>
  <c r="L17"/>
  <c r="L19"/>
  <c r="L20"/>
  <c r="L21"/>
  <c r="L25"/>
  <c r="L26"/>
  <c r="L27"/>
  <c r="L28"/>
  <c r="L29"/>
  <c r="L30"/>
  <c r="L31"/>
  <c r="L32"/>
  <c r="L33"/>
  <c r="L35"/>
  <c r="L36"/>
  <c r="L37"/>
  <c r="L38"/>
  <c r="L10"/>
  <c r="HA10" s="1"/>
  <c r="HB37" l="1"/>
  <c r="HF37" s="1"/>
  <c r="HA37"/>
  <c r="N35"/>
  <c r="HA35"/>
  <c r="HB32"/>
  <c r="HF32" s="1"/>
  <c r="HA32"/>
  <c r="HB30"/>
  <c r="HF30" s="1"/>
  <c r="HA30"/>
  <c r="HB28"/>
  <c r="HF28" s="1"/>
  <c r="HA28"/>
  <c r="HB26"/>
  <c r="HF26" s="1"/>
  <c r="HA26"/>
  <c r="HA21"/>
  <c r="HA19"/>
  <c r="HB15"/>
  <c r="HF15" s="1"/>
  <c r="HA15"/>
  <c r="HA11"/>
  <c r="HA49"/>
  <c r="HB46"/>
  <c r="HF46" s="1"/>
  <c r="HA46"/>
  <c r="HA44"/>
  <c r="HA52"/>
  <c r="HA53"/>
  <c r="HA62"/>
  <c r="HB65"/>
  <c r="HF65" s="1"/>
  <c r="HA65"/>
  <c r="HB69"/>
  <c r="HF69" s="1"/>
  <c r="HA69"/>
  <c r="HB74"/>
  <c r="HF74" s="1"/>
  <c r="HA74"/>
  <c r="HB38"/>
  <c r="HF38" s="1"/>
  <c r="HA38"/>
  <c r="HB36"/>
  <c r="HF36" s="1"/>
  <c r="HA36"/>
  <c r="HB33"/>
  <c r="HF33" s="1"/>
  <c r="HA33"/>
  <c r="HB31"/>
  <c r="HF31" s="1"/>
  <c r="HA31"/>
  <c r="HB29"/>
  <c r="HF29" s="1"/>
  <c r="HA29"/>
  <c r="HB27"/>
  <c r="HF27" s="1"/>
  <c r="HA27"/>
  <c r="HA25"/>
  <c r="HA20"/>
  <c r="HA17"/>
  <c r="HA12"/>
  <c r="HA42"/>
  <c r="HA47"/>
  <c r="HA45"/>
  <c r="HA43"/>
  <c r="HA54"/>
  <c r="HB57"/>
  <c r="HF57" s="1"/>
  <c r="HA57"/>
  <c r="HB64"/>
  <c r="HF64" s="1"/>
  <c r="HA64"/>
  <c r="HA68"/>
  <c r="HB72"/>
  <c r="HF72" s="1"/>
  <c r="HA72"/>
  <c r="HB35"/>
  <c r="HF35" s="1"/>
  <c r="HB68"/>
  <c r="HF68" s="1"/>
  <c r="HB60"/>
  <c r="HF60" s="1"/>
  <c r="HB61"/>
  <c r="HF61" s="1"/>
  <c r="HB62"/>
  <c r="HF62" s="1"/>
  <c r="HB53"/>
  <c r="HF53" s="1"/>
  <c r="HB54"/>
  <c r="HF54" s="1"/>
  <c r="HB55"/>
  <c r="HF55" s="1"/>
  <c r="HB52"/>
  <c r="HF52" s="1"/>
  <c r="HB44"/>
  <c r="HF44" s="1"/>
  <c r="HB47"/>
  <c r="HF47" s="1"/>
  <c r="HB50"/>
  <c r="HF50" s="1"/>
  <c r="HB42"/>
  <c r="HF42" s="1"/>
  <c r="HB17"/>
  <c r="HF17" s="1"/>
  <c r="HB18"/>
  <c r="HF18" s="1"/>
  <c r="HB21"/>
  <c r="HF21" s="1"/>
  <c r="HB25"/>
  <c r="HF25" s="1"/>
  <c r="HB39"/>
  <c r="HF39" s="1"/>
  <c r="HB40"/>
  <c r="HF40" s="1"/>
  <c r="E10"/>
  <c r="E11"/>
  <c r="E12"/>
  <c r="GF26" l="1"/>
  <c r="GF30"/>
  <c r="GF33"/>
  <c r="GF34"/>
  <c r="GF35"/>
  <c r="GF37"/>
  <c r="GF25"/>
  <c r="GR32"/>
  <c r="GR30"/>
  <c r="GR29"/>
  <c r="GR28"/>
  <c r="GR27"/>
  <c r="GR26"/>
  <c r="GR25"/>
  <c r="FT32" l="1"/>
  <c r="FT30"/>
  <c r="FN37" l="1"/>
  <c r="FN36"/>
  <c r="FN32"/>
  <c r="FN30"/>
  <c r="FN26"/>
  <c r="FH35" l="1"/>
  <c r="EV37" l="1"/>
  <c r="EV34"/>
  <c r="EV31"/>
  <c r="EV30"/>
  <c r="EV29"/>
  <c r="EV28"/>
  <c r="EV26"/>
  <c r="EV25"/>
  <c r="DX32" l="1"/>
  <c r="CN30"/>
  <c r="DL26" l="1"/>
  <c r="BV30" l="1"/>
  <c r="BV34"/>
  <c r="BD30" l="1"/>
  <c r="AR26" l="1"/>
  <c r="AR27"/>
  <c r="AR28"/>
  <c r="AR29"/>
  <c r="AR30"/>
  <c r="AR31"/>
  <c r="AR32"/>
  <c r="AR33"/>
  <c r="AR34"/>
  <c r="AR35"/>
  <c r="AR36"/>
  <c r="AR37"/>
  <c r="AR38"/>
  <c r="AR25"/>
  <c r="AL26" l="1"/>
  <c r="AL27"/>
  <c r="AL28"/>
  <c r="AL29"/>
  <c r="AL30"/>
  <c r="AL31"/>
  <c r="AL32"/>
  <c r="AL33"/>
  <c r="AL34"/>
  <c r="AL35"/>
  <c r="AL36"/>
  <c r="AL37"/>
  <c r="AL38"/>
  <c r="HE74" l="1"/>
  <c r="HE38"/>
  <c r="HE36"/>
  <c r="HE34"/>
  <c r="HE32"/>
  <c r="HE30"/>
  <c r="HE28"/>
  <c r="HE26"/>
  <c r="HE22"/>
  <c r="HE18"/>
  <c r="HE14"/>
  <c r="HE75"/>
  <c r="HE70"/>
  <c r="HE65"/>
  <c r="HE60"/>
  <c r="HE55"/>
  <c r="HE50"/>
  <c r="HE46"/>
  <c r="HE42"/>
  <c r="HE37"/>
  <c r="HE35"/>
  <c r="HE33"/>
  <c r="HE31"/>
  <c r="HE29"/>
  <c r="HE27"/>
  <c r="HE23"/>
  <c r="HE15"/>
  <c r="HE13"/>
  <c r="HE72"/>
  <c r="HE69"/>
  <c r="HE66"/>
  <c r="HE64"/>
  <c r="HE61"/>
  <c r="HE59"/>
  <c r="HE57"/>
  <c r="HE54"/>
  <c r="HE52"/>
  <c r="HE47"/>
  <c r="HE40"/>
  <c r="HE73"/>
  <c r="HE68"/>
  <c r="HE62"/>
  <c r="HE58"/>
  <c r="HE53"/>
  <c r="HE48"/>
  <c r="HE44"/>
  <c r="HE39"/>
  <c r="HE21"/>
  <c r="HE17"/>
  <c r="AL25"/>
  <c r="HE25" l="1"/>
  <c r="CT69" l="1"/>
  <c r="CQ69"/>
  <c r="DL36" l="1"/>
  <c r="GI53" l="1"/>
  <c r="GI49"/>
  <c r="GI45"/>
  <c r="GI20"/>
  <c r="GI19"/>
  <c r="GI11"/>
  <c r="GI10"/>
  <c r="ES68" l="1"/>
  <c r="ES44"/>
  <c r="ES45"/>
  <c r="ES49"/>
  <c r="ES42"/>
  <c r="ES39"/>
  <c r="ES21"/>
  <c r="ES20"/>
  <c r="ES19"/>
  <c r="ES17"/>
  <c r="ES11"/>
  <c r="ES12"/>
  <c r="ES10"/>
  <c r="Q74" l="1"/>
  <c r="Q72"/>
  <c r="Q69" l="1"/>
  <c r="Q68"/>
  <c r="Q64"/>
  <c r="Q62"/>
  <c r="Q61"/>
  <c r="Q53"/>
  <c r="Q54"/>
  <c r="Q43"/>
  <c r="Q44"/>
  <c r="Q45"/>
  <c r="Q47"/>
  <c r="Q49"/>
  <c r="Q42"/>
  <c r="Q39"/>
  <c r="Q26"/>
  <c r="Q27"/>
  <c r="Q28"/>
  <c r="Q29"/>
  <c r="Q30"/>
  <c r="Q31"/>
  <c r="Q32"/>
  <c r="Q33"/>
  <c r="Q34"/>
  <c r="Q36"/>
  <c r="Q37"/>
  <c r="Q38"/>
  <c r="Q25"/>
  <c r="Q21"/>
  <c r="Q20"/>
  <c r="Q17"/>
  <c r="Q18"/>
  <c r="Q19"/>
  <c r="Q11"/>
  <c r="Q12"/>
  <c r="Q10"/>
  <c r="FK62" l="1"/>
  <c r="FK61"/>
  <c r="FK53"/>
  <c r="FK43"/>
  <c r="FK45"/>
  <c r="FK49"/>
  <c r="FK21"/>
  <c r="FK22"/>
  <c r="FK20"/>
  <c r="FK19"/>
  <c r="FK13"/>
  <c r="FK11"/>
  <c r="FK12"/>
  <c r="FK10"/>
  <c r="FE49" l="1"/>
  <c r="FE45"/>
  <c r="FE19"/>
  <c r="FE11"/>
  <c r="FE10"/>
  <c r="GO62" l="1"/>
  <c r="GO61"/>
  <c r="GO53"/>
  <c r="GO49"/>
  <c r="GO47"/>
  <c r="GO45"/>
  <c r="GO43"/>
  <c r="GO39"/>
  <c r="GO21"/>
  <c r="GO20"/>
  <c r="GO19"/>
  <c r="GO15"/>
  <c r="GO14"/>
  <c r="GO13"/>
  <c r="GO12"/>
  <c r="GO11"/>
  <c r="GO10"/>
  <c r="GC43" l="1"/>
  <c r="GE43" s="1"/>
  <c r="GC45"/>
  <c r="GE45" s="1"/>
  <c r="GC49"/>
  <c r="GE49" s="1"/>
  <c r="GC20"/>
  <c r="GE20" s="1"/>
  <c r="GC19"/>
  <c r="GE19" s="1"/>
  <c r="GC11"/>
  <c r="GE11" s="1"/>
  <c r="GC12"/>
  <c r="GE12" s="1"/>
  <c r="GC10"/>
  <c r="GE10" s="1"/>
  <c r="HB10" s="1"/>
  <c r="HB12" l="1"/>
  <c r="HF12" s="1"/>
  <c r="HE12" s="1"/>
  <c r="HB19"/>
  <c r="HF19" s="1"/>
  <c r="HE19" s="1"/>
  <c r="HB49"/>
  <c r="HF49" s="1"/>
  <c r="HE49" s="1"/>
  <c r="HB43"/>
  <c r="HF43" s="1"/>
  <c r="HE43" s="1"/>
  <c r="HF10"/>
  <c r="HE10" s="1"/>
  <c r="HB11"/>
  <c r="HF11" s="1"/>
  <c r="HE11" s="1"/>
  <c r="HB20"/>
  <c r="HF20" s="1"/>
  <c r="HE20" s="1"/>
  <c r="HB45"/>
  <c r="HF45" s="1"/>
  <c r="HE45" s="1"/>
  <c r="FW69"/>
  <c r="FW68"/>
  <c r="FW53"/>
  <c r="FW45"/>
  <c r="FW42"/>
  <c r="FW39"/>
  <c r="FW21"/>
  <c r="FW20"/>
  <c r="FW19"/>
  <c r="FW17"/>
  <c r="FW14"/>
  <c r="FW15"/>
  <c r="FW13"/>
  <c r="FW11"/>
  <c r="FW10"/>
  <c r="FQ53" l="1"/>
  <c r="FQ43"/>
  <c r="FQ45"/>
  <c r="FQ47"/>
  <c r="FQ49"/>
  <c r="FQ39"/>
  <c r="FQ21"/>
  <c r="FQ20"/>
  <c r="FQ19"/>
  <c r="FQ13"/>
  <c r="FQ11"/>
  <c r="FQ12"/>
  <c r="FQ10"/>
  <c r="EY53" l="1"/>
  <c r="EY43"/>
  <c r="EY44"/>
  <c r="EY45"/>
  <c r="EY49"/>
  <c r="EY42"/>
  <c r="EY26"/>
  <c r="EY21"/>
  <c r="EY20"/>
  <c r="EY19"/>
  <c r="EY11"/>
  <c r="EY12"/>
  <c r="EY10"/>
  <c r="GR62" l="1"/>
  <c r="GR61"/>
  <c r="GR53"/>
  <c r="GR49"/>
  <c r="GR47"/>
  <c r="GR45"/>
  <c r="GR43"/>
  <c r="GR39"/>
  <c r="GR21"/>
  <c r="GR20"/>
  <c r="GR19"/>
  <c r="GR15"/>
  <c r="GR10"/>
  <c r="GL53"/>
  <c r="GL49"/>
  <c r="GL45"/>
  <c r="GL20"/>
  <c r="GL19"/>
  <c r="GL11"/>
  <c r="GL10"/>
  <c r="GF49"/>
  <c r="GF45"/>
  <c r="GF43"/>
  <c r="GF20"/>
  <c r="GF19"/>
  <c r="GF15"/>
  <c r="GF12"/>
  <c r="GF11"/>
  <c r="GF10"/>
  <c r="FZ69"/>
  <c r="FZ68"/>
  <c r="FZ53"/>
  <c r="FZ50"/>
  <c r="FZ49"/>
  <c r="FZ45"/>
  <c r="FZ42"/>
  <c r="FZ39"/>
  <c r="FZ21"/>
  <c r="FZ20"/>
  <c r="FZ19"/>
  <c r="FZ17"/>
  <c r="FZ15"/>
  <c r="FZ14"/>
  <c r="FZ13"/>
  <c r="FZ11"/>
  <c r="FZ10"/>
  <c r="FT53"/>
  <c r="FT49"/>
  <c r="FT47"/>
  <c r="FT45"/>
  <c r="FT43"/>
  <c r="FT39"/>
  <c r="FT21"/>
  <c r="FT20"/>
  <c r="FT19"/>
  <c r="FT13"/>
  <c r="FT12"/>
  <c r="FT11"/>
  <c r="FT10"/>
  <c r="FN62"/>
  <c r="FN61"/>
  <c r="FN53"/>
  <c r="FN49"/>
  <c r="FN45"/>
  <c r="FN43"/>
  <c r="FN21"/>
  <c r="FN20"/>
  <c r="FN19"/>
  <c r="FN13"/>
  <c r="FN12"/>
  <c r="FN11"/>
  <c r="FN10"/>
  <c r="FH49"/>
  <c r="FH45"/>
  <c r="FH21"/>
  <c r="FH20"/>
  <c r="FH19"/>
  <c r="FH11"/>
  <c r="FH10"/>
  <c r="FB53"/>
  <c r="FB49"/>
  <c r="FB45"/>
  <c r="FB44"/>
  <c r="FB43"/>
  <c r="FB42"/>
  <c r="FB26"/>
  <c r="FB21"/>
  <c r="FB20"/>
  <c r="FB19"/>
  <c r="FB12"/>
  <c r="FB11"/>
  <c r="FB10"/>
  <c r="EV68"/>
  <c r="EV61"/>
  <c r="EV49"/>
  <c r="EV45"/>
  <c r="EV44"/>
  <c r="EV42"/>
  <c r="EV39"/>
  <c r="EV21"/>
  <c r="EV20"/>
  <c r="EV19"/>
  <c r="EV17"/>
  <c r="EV12"/>
  <c r="EV11"/>
  <c r="EV10"/>
  <c r="EP62"/>
  <c r="EP61"/>
  <c r="EP49"/>
  <c r="EP45"/>
  <c r="EP44"/>
  <c r="EP43"/>
  <c r="EP21"/>
  <c r="EP20"/>
  <c r="EP19"/>
  <c r="EP15"/>
  <c r="EP11"/>
  <c r="EP10"/>
  <c r="EJ62"/>
  <c r="EJ61"/>
  <c r="EJ57"/>
  <c r="EJ53"/>
  <c r="EJ49"/>
  <c r="EJ45"/>
  <c r="EJ44"/>
  <c r="EJ43"/>
  <c r="EJ38"/>
  <c r="EJ36"/>
  <c r="EJ26"/>
  <c r="EJ21"/>
  <c r="EJ20"/>
  <c r="EJ19"/>
  <c r="EJ13"/>
  <c r="EJ12"/>
  <c r="EJ11"/>
  <c r="EJ10"/>
  <c r="ED49"/>
  <c r="ED46"/>
  <c r="ED45"/>
  <c r="ED21"/>
  <c r="ED20"/>
  <c r="ED19"/>
  <c r="ED13"/>
  <c r="ED11"/>
  <c r="ED10"/>
  <c r="DX62"/>
  <c r="DX61"/>
  <c r="DX54"/>
  <c r="DX53"/>
  <c r="DX52"/>
  <c r="DX49"/>
  <c r="DX21"/>
  <c r="DX20"/>
  <c r="DX19"/>
  <c r="DX15"/>
  <c r="DX13"/>
  <c r="DX11"/>
  <c r="DX10"/>
  <c r="DR49"/>
  <c r="DR45"/>
  <c r="DR21"/>
  <c r="DR20"/>
  <c r="DR19"/>
  <c r="DR15"/>
  <c r="DR11"/>
  <c r="DR10"/>
  <c r="DL53"/>
  <c r="DL45"/>
  <c r="DL43"/>
  <c r="DL42"/>
  <c r="DL15"/>
  <c r="DL13"/>
  <c r="DL12"/>
  <c r="DL11"/>
  <c r="DL10"/>
  <c r="DF69"/>
  <c r="DF68"/>
  <c r="DF64"/>
  <c r="DF62"/>
  <c r="DF61"/>
  <c r="DF54"/>
  <c r="DF53"/>
  <c r="DF52"/>
  <c r="DF49"/>
  <c r="DF45"/>
  <c r="DF44"/>
  <c r="DF43"/>
  <c r="DF39"/>
  <c r="DF20"/>
  <c r="DF19"/>
  <c r="DF15"/>
  <c r="DF12"/>
  <c r="DF11"/>
  <c r="DF10"/>
  <c r="CZ49"/>
  <c r="CZ45"/>
  <c r="CZ20"/>
  <c r="CZ19"/>
  <c r="CZ11"/>
  <c r="CZ10"/>
  <c r="CT68"/>
  <c r="CT62"/>
  <c r="CT49"/>
  <c r="CT48"/>
  <c r="CT45"/>
  <c r="CT44"/>
  <c r="CT43"/>
  <c r="CT39"/>
  <c r="CT38"/>
  <c r="CT37"/>
  <c r="CT36"/>
  <c r="CT35"/>
  <c r="CT34"/>
  <c r="CT33"/>
  <c r="CT32"/>
  <c r="CT31"/>
  <c r="CT30"/>
  <c r="CT29"/>
  <c r="CT28"/>
  <c r="CT27"/>
  <c r="CT26"/>
  <c r="CT25"/>
  <c r="CT21"/>
  <c r="CT20"/>
  <c r="CT19"/>
  <c r="CT17"/>
  <c r="CT15"/>
  <c r="CT13"/>
  <c r="CT11"/>
  <c r="CT10"/>
  <c r="CN68"/>
  <c r="CN62"/>
  <c r="CN61"/>
  <c r="CN54"/>
  <c r="CN52"/>
  <c r="CN49"/>
  <c r="CN46"/>
  <c r="CN45"/>
  <c r="CN39"/>
  <c r="CN22"/>
  <c r="CN21"/>
  <c r="CN20"/>
  <c r="CN19"/>
  <c r="CN15"/>
  <c r="CN11"/>
  <c r="CN10"/>
  <c r="CH68"/>
  <c r="CH53"/>
  <c r="CH50"/>
  <c r="CH49"/>
  <c r="CH45"/>
  <c r="CH43"/>
  <c r="CH39"/>
  <c r="CH21"/>
  <c r="CH20"/>
  <c r="CH19"/>
  <c r="CH15"/>
  <c r="CH13"/>
  <c r="CH12"/>
  <c r="CH11"/>
  <c r="CH10"/>
  <c r="CB53"/>
  <c r="CB49"/>
  <c r="CB45"/>
  <c r="CB43"/>
  <c r="CB20"/>
  <c r="CB19"/>
  <c r="CB15"/>
  <c r="CB13"/>
  <c r="CB12"/>
  <c r="CB11"/>
  <c r="CB10"/>
  <c r="BV49"/>
  <c r="BV45"/>
  <c r="BV39"/>
  <c r="BV21"/>
  <c r="BV20"/>
  <c r="BV19"/>
  <c r="BV15"/>
  <c r="BV13"/>
  <c r="BV12"/>
  <c r="BV11"/>
  <c r="BV10"/>
  <c r="BP64"/>
  <c r="BP62"/>
  <c r="BP61"/>
  <c r="BP49"/>
  <c r="BP45"/>
  <c r="BP44"/>
  <c r="BP43"/>
  <c r="BP39"/>
  <c r="BP38"/>
  <c r="BP37"/>
  <c r="BP36"/>
  <c r="BP35"/>
  <c r="BP34"/>
  <c r="BP33"/>
  <c r="BP32"/>
  <c r="BP31"/>
  <c r="BP30"/>
  <c r="BP29"/>
  <c r="BP28"/>
  <c r="BP27"/>
  <c r="BP26"/>
  <c r="BP25"/>
  <c r="BP23"/>
  <c r="BP22"/>
  <c r="BP20"/>
  <c r="BP19"/>
  <c r="BP18"/>
  <c r="BP17"/>
  <c r="BP15"/>
  <c r="BP14"/>
  <c r="BP13"/>
  <c r="BP12"/>
  <c r="BP11"/>
  <c r="BP10"/>
  <c r="BJ68"/>
  <c r="BJ64"/>
  <c r="BJ62"/>
  <c r="BJ61"/>
  <c r="BJ53"/>
  <c r="BJ49"/>
  <c r="BJ45"/>
  <c r="BJ38"/>
  <c r="BJ37"/>
  <c r="BJ32"/>
  <c r="BJ30"/>
  <c r="BJ28"/>
  <c r="BJ21"/>
  <c r="BJ20"/>
  <c r="BJ19"/>
  <c r="BJ15"/>
  <c r="BJ13"/>
  <c r="BJ11"/>
  <c r="BJ10"/>
  <c r="BD49"/>
  <c r="BD39"/>
  <c r="BD22"/>
  <c r="BD21"/>
  <c r="BD20"/>
  <c r="BD19"/>
  <c r="BD15"/>
  <c r="BD14"/>
  <c r="BD13"/>
  <c r="BD12"/>
  <c r="BD11"/>
  <c r="BD10"/>
  <c r="AX68"/>
  <c r="AX49"/>
  <c r="AX45"/>
  <c r="AX43"/>
  <c r="AX39"/>
  <c r="AX21"/>
  <c r="AX20"/>
  <c r="AX19"/>
  <c r="AX15"/>
  <c r="AX12"/>
  <c r="AX11"/>
  <c r="AX10"/>
  <c r="AR68"/>
  <c r="AR49"/>
  <c r="AR45"/>
  <c r="AR43"/>
  <c r="AR39"/>
  <c r="AR21"/>
  <c r="AR20"/>
  <c r="AR19"/>
  <c r="AR15"/>
  <c r="AR13"/>
  <c r="AR12"/>
  <c r="AR11"/>
  <c r="AR10"/>
  <c r="AL75"/>
  <c r="AL74"/>
  <c r="AL73"/>
  <c r="AL72"/>
  <c r="AL70"/>
  <c r="AL69"/>
  <c r="AL68"/>
  <c r="AL66"/>
  <c r="AL65"/>
  <c r="AL64"/>
  <c r="AL62"/>
  <c r="AL61"/>
  <c r="AL59"/>
  <c r="AL58"/>
  <c r="AL57"/>
  <c r="AL55"/>
  <c r="AL54"/>
  <c r="AL53"/>
  <c r="AL52"/>
  <c r="AL50"/>
  <c r="AL49"/>
  <c r="AL48"/>
  <c r="AL47"/>
  <c r="AL46"/>
  <c r="AL45"/>
  <c r="AL44"/>
  <c r="AL43"/>
  <c r="AL42"/>
  <c r="AL23"/>
  <c r="AL22"/>
  <c r="AL21"/>
  <c r="AL20"/>
  <c r="AL19"/>
  <c r="AL18"/>
  <c r="AL17"/>
  <c r="AL12"/>
  <c r="AL11"/>
  <c r="AL10"/>
  <c r="AF49"/>
  <c r="AF48"/>
  <c r="AF47"/>
  <c r="AF45"/>
  <c r="AF43"/>
  <c r="AF36"/>
  <c r="AF35"/>
  <c r="AF34"/>
  <c r="AF33"/>
  <c r="AF31"/>
  <c r="AF30"/>
  <c r="AF29"/>
  <c r="AF28"/>
  <c r="AF26"/>
  <c r="AF25"/>
  <c r="AF21"/>
  <c r="AF20"/>
  <c r="AF19"/>
  <c r="AF17"/>
  <c r="AF12"/>
  <c r="AF11"/>
  <c r="AF10"/>
  <c r="Z74"/>
  <c r="Z72"/>
  <c r="Z68"/>
  <c r="Z53"/>
  <c r="Z49"/>
  <c r="Z45"/>
  <c r="Z44"/>
  <c r="Z43"/>
  <c r="Z42"/>
  <c r="Z39"/>
  <c r="Z38"/>
  <c r="Z37"/>
  <c r="Z36"/>
  <c r="Z35"/>
  <c r="Z34"/>
  <c r="Z33"/>
  <c r="Z32"/>
  <c r="Z31"/>
  <c r="Z30"/>
  <c r="Z29"/>
  <c r="Z28"/>
  <c r="Z27"/>
  <c r="Z26"/>
  <c r="Z25"/>
  <c r="Z21"/>
  <c r="Z20"/>
  <c r="Z19"/>
  <c r="Z17"/>
  <c r="Z15"/>
  <c r="Z12"/>
  <c r="Z11"/>
  <c r="Z10"/>
  <c r="T74"/>
  <c r="T72"/>
  <c r="T69"/>
  <c r="T68"/>
  <c r="T64"/>
  <c r="T62"/>
  <c r="T61"/>
  <c r="T54"/>
  <c r="T53"/>
  <c r="T49"/>
  <c r="T47"/>
  <c r="T45"/>
  <c r="T44"/>
  <c r="T43"/>
  <c r="T42"/>
  <c r="T39"/>
  <c r="T38"/>
  <c r="T37"/>
  <c r="T36"/>
  <c r="T34"/>
  <c r="T33"/>
  <c r="T32"/>
  <c r="T31"/>
  <c r="T30"/>
  <c r="T29"/>
  <c r="T28"/>
  <c r="T27"/>
  <c r="T26"/>
  <c r="T25"/>
  <c r="T21"/>
  <c r="T20"/>
  <c r="T19"/>
  <c r="T18"/>
  <c r="T17"/>
  <c r="T12"/>
  <c r="T11"/>
  <c r="T10"/>
  <c r="N74"/>
  <c r="N72"/>
  <c r="N69"/>
  <c r="N68"/>
  <c r="N65"/>
  <c r="N64"/>
  <c r="N62"/>
  <c r="N57"/>
  <c r="N54"/>
  <c r="N53"/>
  <c r="N52"/>
  <c r="N49"/>
  <c r="N47"/>
  <c r="N46"/>
  <c r="N45"/>
  <c r="N44"/>
  <c r="N43"/>
  <c r="N42"/>
  <c r="N38"/>
  <c r="N37"/>
  <c r="N36"/>
  <c r="N33"/>
  <c r="N32"/>
  <c r="N31"/>
  <c r="N30"/>
  <c r="N29"/>
  <c r="N28"/>
  <c r="N27"/>
  <c r="N26"/>
  <c r="N25"/>
  <c r="N21"/>
  <c r="N20"/>
  <c r="N19"/>
  <c r="N17"/>
  <c r="N15"/>
  <c r="N12"/>
  <c r="N11"/>
  <c r="N10"/>
  <c r="H11"/>
  <c r="H12"/>
  <c r="H17"/>
  <c r="H18"/>
  <c r="H19"/>
  <c r="H20"/>
  <c r="H21"/>
  <c r="H25"/>
  <c r="H39"/>
  <c r="H42"/>
  <c r="H43"/>
  <c r="H44"/>
  <c r="H45"/>
  <c r="H47"/>
  <c r="H49"/>
  <c r="H50"/>
  <c r="H52"/>
  <c r="H53"/>
  <c r="H54"/>
  <c r="H55"/>
  <c r="H60"/>
  <c r="H61"/>
  <c r="H62"/>
  <c r="H68"/>
  <c r="H10"/>
  <c r="EM62"/>
  <c r="EM61"/>
  <c r="EM43"/>
  <c r="EM44"/>
  <c r="EM45"/>
  <c r="EM49"/>
  <c r="EM21"/>
  <c r="EM20"/>
  <c r="EM19"/>
  <c r="EM15"/>
  <c r="EM11"/>
  <c r="EM10"/>
  <c r="HD73" l="1"/>
  <c r="HD75"/>
  <c r="HD70"/>
  <c r="HD66"/>
  <c r="EG62"/>
  <c r="EG61"/>
  <c r="HD58"/>
  <c r="HD59"/>
  <c r="HD60"/>
  <c r="EG57"/>
  <c r="EG53"/>
  <c r="EG43"/>
  <c r="EG44"/>
  <c r="EG45"/>
  <c r="EG49"/>
  <c r="EG26"/>
  <c r="EG36"/>
  <c r="EG38"/>
  <c r="EG21"/>
  <c r="EG20"/>
  <c r="EG19"/>
  <c r="EG11"/>
  <c r="EG12"/>
  <c r="EG13"/>
  <c r="EG10"/>
  <c r="EA45" l="1"/>
  <c r="EA46"/>
  <c r="EA49"/>
  <c r="EA21"/>
  <c r="EA20"/>
  <c r="EA19"/>
  <c r="EA13"/>
  <c r="EA11"/>
  <c r="EA10"/>
  <c r="DU62" l="1"/>
  <c r="DU61"/>
  <c r="DU53"/>
  <c r="DU54"/>
  <c r="DU52"/>
  <c r="DU49"/>
  <c r="DU21"/>
  <c r="DU20"/>
  <c r="DU19"/>
  <c r="DU13"/>
  <c r="DU15"/>
  <c r="DU11"/>
  <c r="DU10"/>
  <c r="DO49" l="1"/>
  <c r="DO45"/>
  <c r="DO21"/>
  <c r="DO20"/>
  <c r="DO19"/>
  <c r="DO15" l="1"/>
  <c r="DO11"/>
  <c r="DO10"/>
  <c r="DI53" l="1"/>
  <c r="DI43"/>
  <c r="DI45"/>
  <c r="DI42"/>
  <c r="DI11" l="1"/>
  <c r="DI12"/>
  <c r="DI13"/>
  <c r="DI15"/>
  <c r="DI10"/>
  <c r="DC39" l="1"/>
  <c r="DC20"/>
  <c r="DC19"/>
  <c r="DC15"/>
  <c r="DC11"/>
  <c r="DC12"/>
  <c r="DC10"/>
  <c r="CW49" l="1"/>
  <c r="CW45"/>
  <c r="CW20"/>
  <c r="CW19"/>
  <c r="CW11"/>
  <c r="CW10"/>
  <c r="CQ68" l="1"/>
  <c r="CQ62"/>
  <c r="CQ43"/>
  <c r="CQ44"/>
  <c r="CQ45"/>
  <c r="CQ48"/>
  <c r="CQ49"/>
  <c r="CQ20"/>
  <c r="CQ21"/>
  <c r="CQ17"/>
  <c r="CQ19"/>
  <c r="CQ15"/>
  <c r="CQ13"/>
  <c r="CQ11"/>
  <c r="CQ10"/>
  <c r="GZ48" l="1"/>
  <c r="HD48" s="1"/>
  <c r="CK68"/>
  <c r="CK62"/>
  <c r="CK61"/>
  <c r="CK54"/>
  <c r="CK52"/>
  <c r="CK45"/>
  <c r="CK39"/>
  <c r="CK19"/>
  <c r="CK15"/>
  <c r="CK11"/>
  <c r="CK10"/>
  <c r="CE68" l="1"/>
  <c r="CE53"/>
  <c r="CE43"/>
  <c r="CE45"/>
  <c r="CE49"/>
  <c r="CE50"/>
  <c r="CE39"/>
  <c r="CE21"/>
  <c r="CE20"/>
  <c r="CE19"/>
  <c r="CE13"/>
  <c r="CE15"/>
  <c r="CE11"/>
  <c r="CE12"/>
  <c r="CE10"/>
  <c r="BY53" l="1"/>
  <c r="BY49"/>
  <c r="BY45"/>
  <c r="BY43"/>
  <c r="BY20"/>
  <c r="BY19"/>
  <c r="BY15"/>
  <c r="BY13"/>
  <c r="BY11"/>
  <c r="BY12"/>
  <c r="BY10"/>
  <c r="BS45" l="1"/>
  <c r="BS49"/>
  <c r="BS21"/>
  <c r="BS20"/>
  <c r="BS19"/>
  <c r="BS15"/>
  <c r="BM64" l="1"/>
  <c r="BM62"/>
  <c r="BM61"/>
  <c r="BM43"/>
  <c r="BM44"/>
  <c r="BM45"/>
  <c r="BM49"/>
  <c r="BM39"/>
  <c r="BM25"/>
  <c r="BM26"/>
  <c r="BM27"/>
  <c r="BM28"/>
  <c r="BM29"/>
  <c r="BM30"/>
  <c r="BM31"/>
  <c r="BM32"/>
  <c r="BM33"/>
  <c r="BM34"/>
  <c r="BM35"/>
  <c r="BM36"/>
  <c r="BM37"/>
  <c r="BM38"/>
  <c r="BM20"/>
  <c r="BM22"/>
  <c r="BM23"/>
  <c r="BM17"/>
  <c r="BM18"/>
  <c r="BM19"/>
  <c r="BM13"/>
  <c r="BM14"/>
  <c r="BM15"/>
  <c r="BM11"/>
  <c r="BM12"/>
  <c r="BM10"/>
  <c r="GZ23" l="1"/>
  <c r="HD23" s="1"/>
  <c r="GZ14"/>
  <c r="HD14" s="1"/>
  <c r="BG68"/>
  <c r="BG64"/>
  <c r="BG62"/>
  <c r="BG61"/>
  <c r="BG53"/>
  <c r="BG45"/>
  <c r="BG49"/>
  <c r="BG28"/>
  <c r="BG30"/>
  <c r="BG32"/>
  <c r="BG37"/>
  <c r="BG38"/>
  <c r="BG20"/>
  <c r="BG21"/>
  <c r="BG19"/>
  <c r="BG11"/>
  <c r="BG13"/>
  <c r="BG15"/>
  <c r="BG10"/>
  <c r="GZ13" l="1"/>
  <c r="HD13" s="1"/>
  <c r="HC60"/>
  <c r="HG60" s="1"/>
  <c r="AC43"/>
  <c r="AC45"/>
  <c r="AC47"/>
  <c r="AC49"/>
  <c r="AC11"/>
  <c r="AC12"/>
  <c r="AC17"/>
  <c r="AC19"/>
  <c r="AC20"/>
  <c r="AC21"/>
  <c r="AC25"/>
  <c r="AC26"/>
  <c r="AC28"/>
  <c r="AC29"/>
  <c r="AC31"/>
  <c r="AC33"/>
  <c r="AC34"/>
  <c r="AC35"/>
  <c r="AC36"/>
  <c r="AC10"/>
  <c r="HI60" l="1"/>
  <c r="HH60"/>
  <c r="W74"/>
  <c r="W72"/>
  <c r="W68"/>
  <c r="W53"/>
  <c r="W43"/>
  <c r="W44"/>
  <c r="W45"/>
  <c r="W49"/>
  <c r="W42"/>
  <c r="W11"/>
  <c r="W12"/>
  <c r="W15"/>
  <c r="W17"/>
  <c r="W19"/>
  <c r="W20"/>
  <c r="W21"/>
  <c r="W25"/>
  <c r="W26"/>
  <c r="W27"/>
  <c r="W28"/>
  <c r="W29"/>
  <c r="W30"/>
  <c r="W31"/>
  <c r="W32"/>
  <c r="W33"/>
  <c r="W34"/>
  <c r="W35"/>
  <c r="W36"/>
  <c r="W37"/>
  <c r="W38"/>
  <c r="W39"/>
  <c r="W10"/>
  <c r="K74"/>
  <c r="K72"/>
  <c r="K69"/>
  <c r="K68"/>
  <c r="K65"/>
  <c r="K64"/>
  <c r="K62"/>
  <c r="K57"/>
  <c r="K43"/>
  <c r="K44"/>
  <c r="K45"/>
  <c r="K46"/>
  <c r="K47"/>
  <c r="K49"/>
  <c r="K52"/>
  <c r="K53"/>
  <c r="K54"/>
  <c r="K42"/>
  <c r="K11"/>
  <c r="K12"/>
  <c r="K15"/>
  <c r="K17"/>
  <c r="K19"/>
  <c r="K20"/>
  <c r="K21"/>
  <c r="K25"/>
  <c r="K26"/>
  <c r="K27"/>
  <c r="K28"/>
  <c r="K29"/>
  <c r="K30"/>
  <c r="K31"/>
  <c r="K32"/>
  <c r="K33"/>
  <c r="K35"/>
  <c r="K36"/>
  <c r="K37"/>
  <c r="K38"/>
  <c r="K10"/>
  <c r="GZ10" s="1"/>
  <c r="GZ32" l="1"/>
  <c r="HD32" s="1"/>
  <c r="GZ28"/>
  <c r="HD28" s="1"/>
  <c r="GZ26"/>
  <c r="HD26" s="1"/>
  <c r="GZ15"/>
  <c r="HD15" s="1"/>
  <c r="GZ11"/>
  <c r="HD11" s="1"/>
  <c r="GZ65"/>
  <c r="HD65" s="1"/>
  <c r="GZ69"/>
  <c r="HD69" s="1"/>
  <c r="GZ74"/>
  <c r="HD74" s="1"/>
  <c r="GZ37"/>
  <c r="HD37" s="1"/>
  <c r="GZ35"/>
  <c r="HD35" s="1"/>
  <c r="GZ30"/>
  <c r="HD30" s="1"/>
  <c r="GZ38"/>
  <c r="HD38" s="1"/>
  <c r="GZ36"/>
  <c r="HD36" s="1"/>
  <c r="GZ33"/>
  <c r="HD33" s="1"/>
  <c r="GZ31"/>
  <c r="HD31" s="1"/>
  <c r="GZ29"/>
  <c r="HD29" s="1"/>
  <c r="GZ27"/>
  <c r="HD27" s="1"/>
  <c r="GZ12"/>
  <c r="HD12" s="1"/>
  <c r="GZ46"/>
  <c r="HD46" s="1"/>
  <c r="GZ57"/>
  <c r="HD57" s="1"/>
  <c r="GZ64"/>
  <c r="HD64" s="1"/>
  <c r="GZ72"/>
  <c r="HD72" s="1"/>
  <c r="GZ34"/>
  <c r="HD34" s="1"/>
  <c r="E25"/>
  <c r="E39"/>
  <c r="HD40"/>
  <c r="E17"/>
  <c r="E18"/>
  <c r="E19"/>
  <c r="E20"/>
  <c r="E21"/>
  <c r="HD10"/>
  <c r="GZ18" l="1"/>
  <c r="HD18" s="1"/>
  <c r="HC18" s="1"/>
  <c r="HG18" s="1"/>
  <c r="GZ25"/>
  <c r="HD25" s="1"/>
  <c r="GZ17"/>
  <c r="HD17" s="1"/>
  <c r="HC17" s="1"/>
  <c r="HG17" s="1"/>
  <c r="GZ39"/>
  <c r="HD39" s="1"/>
  <c r="HC39" s="1"/>
  <c r="HG39" s="1"/>
  <c r="HC59"/>
  <c r="HG59" s="1"/>
  <c r="HC10"/>
  <c r="HG10" s="1"/>
  <c r="HC15"/>
  <c r="HG15" s="1"/>
  <c r="HC13"/>
  <c r="HG13" s="1"/>
  <c r="HC11"/>
  <c r="HG11" s="1"/>
  <c r="HC58"/>
  <c r="HG58" s="1"/>
  <c r="HC23"/>
  <c r="HG23" s="1"/>
  <c r="HC14"/>
  <c r="HG14" s="1"/>
  <c r="HC12"/>
  <c r="HG12" s="1"/>
  <c r="HC40"/>
  <c r="HG40" s="1"/>
  <c r="HC73"/>
  <c r="HG73" s="1"/>
  <c r="HC57"/>
  <c r="HG57" s="1"/>
  <c r="E61"/>
  <c r="E54"/>
  <c r="E52"/>
  <c r="E50"/>
  <c r="E49"/>
  <c r="E45"/>
  <c r="E44"/>
  <c r="E43"/>
  <c r="E42"/>
  <c r="E62"/>
  <c r="E55"/>
  <c r="E53"/>
  <c r="E47"/>
  <c r="GZ47" l="1"/>
  <c r="HD47" s="1"/>
  <c r="HC47" s="1"/>
  <c r="HG47" s="1"/>
  <c r="GZ42"/>
  <c r="HD42" s="1"/>
  <c r="HC42" s="1"/>
  <c r="HG42" s="1"/>
  <c r="GZ44"/>
  <c r="HD44" s="1"/>
  <c r="HC44" s="1"/>
  <c r="HG44" s="1"/>
  <c r="GZ52"/>
  <c r="HD52" s="1"/>
  <c r="HC52" s="1"/>
  <c r="HG52" s="1"/>
  <c r="GZ61"/>
  <c r="HD61" s="1"/>
  <c r="HC61" s="1"/>
  <c r="HG61" s="1"/>
  <c r="GZ53"/>
  <c r="HD53" s="1"/>
  <c r="HC53" s="1"/>
  <c r="HG53" s="1"/>
  <c r="GZ62"/>
  <c r="HD62" s="1"/>
  <c r="HC62" s="1"/>
  <c r="HG62" s="1"/>
  <c r="GZ43"/>
  <c r="HD43" s="1"/>
  <c r="HC43" s="1"/>
  <c r="HG43" s="1"/>
  <c r="GZ45"/>
  <c r="HD45" s="1"/>
  <c r="HC45" s="1"/>
  <c r="HG45" s="1"/>
  <c r="GZ50"/>
  <c r="HD50" s="1"/>
  <c r="HC50" s="1"/>
  <c r="HG50" s="1"/>
  <c r="GZ54"/>
  <c r="HD54" s="1"/>
  <c r="HC54" s="1"/>
  <c r="HG54" s="1"/>
  <c r="GZ55"/>
  <c r="HD55" s="1"/>
  <c r="HC55" s="1"/>
  <c r="HG55" s="1"/>
  <c r="GZ49"/>
  <c r="HD49" s="1"/>
  <c r="HC49" s="1"/>
  <c r="HG49" s="1"/>
  <c r="HH10"/>
  <c r="HI10" s="1"/>
  <c r="HH73"/>
  <c r="HI73" s="1"/>
  <c r="HH12"/>
  <c r="HI12" s="1"/>
  <c r="HH17"/>
  <c r="HI17" s="1"/>
  <c r="HH18"/>
  <c r="HI18" s="1"/>
  <c r="HH11"/>
  <c r="HI11" s="1"/>
  <c r="HH15"/>
  <c r="HI15" s="1"/>
  <c r="HH59"/>
  <c r="HI59" s="1"/>
  <c r="HH57"/>
  <c r="HI57" s="1"/>
  <c r="HH40"/>
  <c r="HI40" s="1"/>
  <c r="HH14"/>
  <c r="HI14" s="1"/>
  <c r="HH23"/>
  <c r="HI23" s="1"/>
  <c r="HH58"/>
  <c r="HI58" s="1"/>
  <c r="HH39"/>
  <c r="HI39" s="1"/>
  <c r="HH13"/>
  <c r="HI13" s="1"/>
  <c r="HC65"/>
  <c r="HG65" s="1"/>
  <c r="HC48"/>
  <c r="HG48" s="1"/>
  <c r="HC46"/>
  <c r="HG46" s="1"/>
  <c r="E68"/>
  <c r="GZ68" l="1"/>
  <c r="HD68" s="1"/>
  <c r="HC68" s="1"/>
  <c r="HG68" s="1"/>
  <c r="HH61"/>
  <c r="HI61" s="1"/>
  <c r="HH49"/>
  <c r="HI49" s="1"/>
  <c r="HH43"/>
  <c r="HI43" s="1"/>
  <c r="HH53"/>
  <c r="HI53" s="1"/>
  <c r="HH54"/>
  <c r="HI54" s="1"/>
  <c r="HH42"/>
  <c r="HI42" s="1"/>
  <c r="HH65"/>
  <c r="HI65" s="1"/>
  <c r="HH44"/>
  <c r="HI44" s="1"/>
  <c r="HH52"/>
  <c r="HI52" s="1"/>
  <c r="HH45"/>
  <c r="HI45" s="1"/>
  <c r="HH62"/>
  <c r="HI62" s="1"/>
  <c r="HH46"/>
  <c r="HI46" s="1"/>
  <c r="HH48"/>
  <c r="HI48" s="1"/>
  <c r="HH47"/>
  <c r="HI47" s="1"/>
  <c r="HH50"/>
  <c r="HI50" s="1"/>
  <c r="HH55"/>
  <c r="HI55" s="1"/>
  <c r="HC72"/>
  <c r="HG72" s="1"/>
  <c r="HC75"/>
  <c r="HG75" s="1"/>
  <c r="HC64"/>
  <c r="HG64" s="1"/>
  <c r="HC70"/>
  <c r="HG70" s="1"/>
  <c r="HC66"/>
  <c r="HG66" s="1"/>
  <c r="HC74"/>
  <c r="HG74" s="1"/>
  <c r="HC69"/>
  <c r="HG69" s="1"/>
  <c r="HH74" l="1"/>
  <c r="HI74" s="1"/>
  <c r="HH70"/>
  <c r="HI70" s="1"/>
  <c r="HI75"/>
  <c r="HH75"/>
  <c r="HH72"/>
  <c r="HI72" s="1"/>
  <c r="HH69"/>
  <c r="HI69" s="1"/>
  <c r="HH66"/>
  <c r="HI66" s="1"/>
  <c r="HH64"/>
  <c r="HI64" s="1"/>
  <c r="HH68"/>
  <c r="HI68" s="1"/>
  <c r="AX33" l="1"/>
  <c r="AX32"/>
  <c r="AX30"/>
  <c r="AX25"/>
  <c r="HC27" l="1"/>
  <c r="HG27" s="1"/>
  <c r="HC26"/>
  <c r="HG26" s="1"/>
  <c r="HC29"/>
  <c r="HG29" s="1"/>
  <c r="HC31"/>
  <c r="HG31" s="1"/>
  <c r="HC37"/>
  <c r="HG37" s="1"/>
  <c r="HC38"/>
  <c r="HG38" s="1"/>
  <c r="HC36"/>
  <c r="HG36" s="1"/>
  <c r="HC34"/>
  <c r="HG34" s="1"/>
  <c r="HC28"/>
  <c r="HG28" s="1"/>
  <c r="HC35"/>
  <c r="HG35" s="1"/>
  <c r="AX29"/>
  <c r="AX27"/>
  <c r="HC25"/>
  <c r="HG25" s="1"/>
  <c r="AX37"/>
  <c r="HC33"/>
  <c r="HG33" s="1"/>
  <c r="AX38"/>
  <c r="AX36"/>
  <c r="AX34"/>
  <c r="HC32"/>
  <c r="HG32" s="1"/>
  <c r="HC30"/>
  <c r="HG30" s="1"/>
  <c r="AX28"/>
  <c r="AX26"/>
  <c r="HH32" l="1"/>
  <c r="HI32" s="1"/>
  <c r="HH33"/>
  <c r="HI33" s="1"/>
  <c r="HH25"/>
  <c r="HI25" s="1"/>
  <c r="HH28"/>
  <c r="HI28" s="1"/>
  <c r="HH36"/>
  <c r="HI36" s="1"/>
  <c r="HH37"/>
  <c r="HI37" s="1"/>
  <c r="HH29"/>
  <c r="HI29" s="1"/>
  <c r="HH27"/>
  <c r="HI27" s="1"/>
  <c r="HH30"/>
  <c r="HI30" s="1"/>
  <c r="HH35"/>
  <c r="HI35" s="1"/>
  <c r="HH34"/>
  <c r="HI34" s="1"/>
  <c r="HH38"/>
  <c r="HI38" s="1"/>
  <c r="HH31"/>
  <c r="HI31" s="1"/>
  <c r="HH26"/>
  <c r="HI26" s="1"/>
  <c r="DL19" l="1"/>
  <c r="DI19"/>
  <c r="GZ19" l="1"/>
  <c r="HD19" s="1"/>
  <c r="HC19" s="1"/>
  <c r="HG19" s="1"/>
  <c r="DL20"/>
  <c r="DL22"/>
  <c r="DL21"/>
  <c r="DI21"/>
  <c r="DI20"/>
  <c r="DI22"/>
  <c r="GZ20" l="1"/>
  <c r="HD20" s="1"/>
  <c r="HC20" s="1"/>
  <c r="HG20" s="1"/>
  <c r="GZ22"/>
  <c r="HD22" s="1"/>
  <c r="HC22" s="1"/>
  <c r="HG22" s="1"/>
  <c r="GZ21"/>
  <c r="HD21" s="1"/>
  <c r="HC21" s="1"/>
  <c r="HG21" s="1"/>
  <c r="HH19"/>
  <c r="HI19" s="1"/>
  <c r="HH22" l="1"/>
  <c r="HI22" s="1"/>
  <c r="HH21"/>
  <c r="HI21" s="1"/>
  <c r="HH20"/>
  <c r="HI20" s="1"/>
  <c r="HK77" l="1"/>
  <c r="HL77"/>
  <c r="HL78" l="1"/>
  <c r="HK78"/>
  <c r="HM77" l="1"/>
  <c r="HM78" s="1"/>
</calcChain>
</file>

<file path=xl/sharedStrings.xml><?xml version="1.0" encoding="utf-8"?>
<sst xmlns="http://schemas.openxmlformats.org/spreadsheetml/2006/main" count="576" uniqueCount="190">
  <si>
    <t>Наименование услуги</t>
  </si>
  <si>
    <t>Период-ть согласно стандарту оказания услуг</t>
  </si>
  <si>
    <t>в том числе:</t>
  </si>
  <si>
    <t>за счет бюджета</t>
  </si>
  <si>
    <t>за счет внебюджетных источников</t>
  </si>
  <si>
    <t>Социально-бытовые услуги:</t>
  </si>
  <si>
    <t>Покупка за счет средств получателя социальных услуг и доставка на дом продуктов питания, промышленных товаров первой необходимости, средств санитарии и гигиены, средств ухода, книг, газет, журналов</t>
  </si>
  <si>
    <t>12 усл/мес (35 мин)</t>
  </si>
  <si>
    <t>Помощь в приготовлении пищи</t>
  </si>
  <si>
    <t>12 усл/мес (40 мин)</t>
  </si>
  <si>
    <t>Помощь в приеме пищи (кормление)</t>
  </si>
  <si>
    <t>21 усл/мес (35 мин)</t>
  </si>
  <si>
    <t>Содействие в покупке за счет средств получателя социальных услуг топлива, топка печей, обеспечение водой (в жилых помещениях без центрального отопления и (или) водоснабжения) - топка печей дровами, углем</t>
  </si>
  <si>
    <t>21 усл/мес (150 мин)</t>
  </si>
  <si>
    <t>Содействие в покупке за счет средств получателя социальных услуг топлива, топка печей, обеспечение водой (в жилых помещениях без центрального отопления и (или) водоснабжения) - топка печей на газовом топливе</t>
  </si>
  <si>
    <t>21 усл/мес (20 мин)</t>
  </si>
  <si>
    <t>Содействие в покупке за счет средств получателя социальных услуг топлива, топка печей, обеспечение водой (в жилых помещениях без центрального отопления и (или) водоснабжения) - доставка воды</t>
  </si>
  <si>
    <t>Сдача за счет средств получателя социальных услуг вещей в стирку, химчистку, ремонт, обратная их доставка</t>
  </si>
  <si>
    <t>Организация помощи в проведении ремонта жилых помещений</t>
  </si>
  <si>
    <t>1 усл/год (15 мин)</t>
  </si>
  <si>
    <t>12 усл/мес (120 мин)</t>
  </si>
  <si>
    <t>Оплата за счет средств получателя социальных услуг жилищно-коммунальных услуг и услуг связи</t>
  </si>
  <si>
    <t>Сопровождение вне дома, в том числе в медицинские организации; содействие в посещении театров, выставок и других культурных мероприятий</t>
  </si>
  <si>
    <t>1 усл/мес (20 мин)</t>
  </si>
  <si>
    <t xml:space="preserve"> Содействие в направлении в стационарные организации социального обслуживания</t>
  </si>
  <si>
    <t>1 усл (60 мин)</t>
  </si>
  <si>
    <t>Содействие в организации ритуальных услуг</t>
  </si>
  <si>
    <t>Предоставление гигиенических услуг лицам, не способным по состоянию здоровья самостоятельно осуществлять за собой уход</t>
  </si>
  <si>
    <t>Оказание помощи в написании и прочтении писем и иных документов, отправка за счет средств получателя социальных услуг почтовой корреспонденции</t>
  </si>
  <si>
    <t>Социально-медицинские услуги</t>
  </si>
  <si>
    <t>2 усл/мес (30 мин)</t>
  </si>
  <si>
    <t>Консультирование по социально-медицинским вопросам</t>
  </si>
  <si>
    <t>3 усл/мес (30 мин)</t>
  </si>
  <si>
    <t>Выполнение процедур, связанных с наблюдением за состоянием здоровья получателей социальных услуг (измерение температуры тела, артериального давления, контроль за приемом лекарств и др.)</t>
  </si>
  <si>
    <t>Содействие в прохождении диспансеризации</t>
  </si>
  <si>
    <t>1 усл/год (30 мин)</t>
  </si>
  <si>
    <t>Содействие в госпитализации нуждающихся в медицинские организации</t>
  </si>
  <si>
    <t>1 усл (25 мин)</t>
  </si>
  <si>
    <t>Содействие в направлении по заключению врачей на санаторно-курортное лечение</t>
  </si>
  <si>
    <t>1 усл/год (60 мин)</t>
  </si>
  <si>
    <t>Содействие в обеспечении по заключению врачей лекарственными препаратами для медицинского применения и медицинскими изделиями</t>
  </si>
  <si>
    <t>1 раз/нед (30 мин)</t>
  </si>
  <si>
    <t>Содействие в прохождении медико-социальной экспертизы</t>
  </si>
  <si>
    <t>12 раз/год (80 мин)</t>
  </si>
  <si>
    <t>Социально-психологические услуги</t>
  </si>
  <si>
    <t>Социально-психологическое консультирование, в том числе по вопросам внутрисемейных отношений</t>
  </si>
  <si>
    <t>Психологическая помощь и поддержка, в том числе гражданам, осуществляющим уход на дому за тяжелобольными получателями социальных услуг</t>
  </si>
  <si>
    <t>21 усл/мес (40 мин)</t>
  </si>
  <si>
    <t>Социально-психологический патронаж</t>
  </si>
  <si>
    <t>1 раз/нед (40 мин)</t>
  </si>
  <si>
    <t>Оказание консультационной психологической помощи анонимно, в том числе с использованием телефона доверия</t>
  </si>
  <si>
    <t>Социально-педагогические услуги</t>
  </si>
  <si>
    <t>Обучение родственников практическим навыкам общего ухода за тяжелобольными получателями социальных услуг, получателями социальных услуг, имеющими ограничения жизнедеятельности, в том числе детьми-инвалидами</t>
  </si>
  <si>
    <t>10 усл/год (25 мин)</t>
  </si>
  <si>
    <t>Организация помощи родителям или законным представителям детей-инвалидов, воспитываемых дома, в обучении таких детей навыкам самообслуживания, общения и контроля, направленным на развитие личности</t>
  </si>
  <si>
    <t>10 усл/год (40 мин)</t>
  </si>
  <si>
    <t>Содействие в организации получения образования</t>
  </si>
  <si>
    <t>Формирование позитивных интересов (в том числе в сфере досуга)</t>
  </si>
  <si>
    <t>Организация досуга (праздники, экскурсии и другие культурные мероприятия)</t>
  </si>
  <si>
    <t>Социально-трудовые услуги</t>
  </si>
  <si>
    <t>Оказание помощи в трудоустройстве</t>
  </si>
  <si>
    <t xml:space="preserve"> Проведение мероприятий по использованию трудовых возможностей и обучению доступным профессиональным навыкам</t>
  </si>
  <si>
    <t>Социально-правовые услуги</t>
  </si>
  <si>
    <t>12 усл/год (15 мин)</t>
  </si>
  <si>
    <t xml:space="preserve">Услуги в целях повышения коммуникативного потенциала получателей социальных услуг, имеющих ограничения жизнедеятельности, в том числе детей-инвалидов </t>
  </si>
  <si>
    <t>Обучение инвалидов (детей-инвалидов) пользованию средствами ухода и техническими средствами реабилитации</t>
  </si>
  <si>
    <t>Проведение социально-реабилитационных мероприятий в сфере социального обслуживания</t>
  </si>
  <si>
    <t xml:space="preserve"> Обучение навыкам поведения в быту и общественных местах</t>
  </si>
  <si>
    <t>Оказание помощи в обучении навыкам компьютерной грамотности</t>
  </si>
  <si>
    <t>Срочные социальные услуги</t>
  </si>
  <si>
    <t>ИТОГО</t>
  </si>
  <si>
    <t>ПРЯМЫЕ РАСХОДЫ, руб.</t>
  </si>
  <si>
    <t>Всего</t>
  </si>
  <si>
    <t>расходы на оплату труда с начислениями</t>
  </si>
  <si>
    <t>Расходы всего, руб.</t>
  </si>
  <si>
    <r>
      <t xml:space="preserve">КОСВЕННЫЕ РАСХОДЫ, руб. </t>
    </r>
    <r>
      <rPr>
        <sz val="10"/>
        <rFont val="Times New Roman"/>
        <family val="1"/>
        <charset val="204"/>
      </rPr>
      <t>(ФОТ с начислениями персонала, не задействованого в оказании социальных услуг, услуги связи, коммунальные услуги, материальные затраты,  прочие работы (услуги), включающие в том числе работы (услуги) по содержанию имущества и т.д.)</t>
    </r>
  </si>
  <si>
    <t>Содействие в покупке за счет средств получателя социальных услуг топлива, топка печей, обеспечение водой (в жилых помещениях без центрального отопления и (или) водоснабжения) - содействие в покупке топлива</t>
  </si>
  <si>
    <t>1 усл/мес (30 мин)</t>
  </si>
  <si>
    <t>1 раз по факту (10 мин)</t>
  </si>
  <si>
    <t>умывание</t>
  </si>
  <si>
    <t>купание</t>
  </si>
  <si>
    <t>1 р/нед (50 мин)</t>
  </si>
  <si>
    <t>обтирание</t>
  </si>
  <si>
    <t>4 р/нед (12 мин)</t>
  </si>
  <si>
    <t>мытье головы</t>
  </si>
  <si>
    <t>1 р/нед (10 мин)</t>
  </si>
  <si>
    <t>подмывание</t>
  </si>
  <si>
    <t>гигиеническая обработка рук и ногтей</t>
  </si>
  <si>
    <t>2 р/мес (10 мин)</t>
  </si>
  <si>
    <t>мытье ног</t>
  </si>
  <si>
    <t>гигиеническая обработка ног и ногтей</t>
  </si>
  <si>
    <t>1 р/мес (40 мин)</t>
  </si>
  <si>
    <t>гигиеническое бритье (мужчины)</t>
  </si>
  <si>
    <t>2 р/нед (10 мин)</t>
  </si>
  <si>
    <t>гигиеническая стрижка</t>
  </si>
  <si>
    <t>1 р/мес (20 мин)</t>
  </si>
  <si>
    <t>смена одежды (обуви)</t>
  </si>
  <si>
    <t>смена нательного белья</t>
  </si>
  <si>
    <t>смена постельного белья</t>
  </si>
  <si>
    <t>1 р/нед (15 мин)</t>
  </si>
  <si>
    <t>смена абсорбирующего белья</t>
  </si>
  <si>
    <t>Кратковременный присмотр за детьми</t>
  </si>
  <si>
    <t>Содействие в проведении реабилитационных мероприятий, в том числе для инвалидов, на основании индивидуальных программ реабилитации, абилитации</t>
  </si>
  <si>
    <t>Систематическое наблюдение за получателями социальных услуг в целях выявления отклонений в состоянии их здоровья</t>
  </si>
  <si>
    <t>21 усл/мес (10 мин)</t>
  </si>
  <si>
    <t>10 усл/мес (15 мин)</t>
  </si>
  <si>
    <t>1 раз/квартал
(30 мин)</t>
  </si>
  <si>
    <t>Социально-педагогическая коррекция, включая диагностику и консультирование</t>
  </si>
  <si>
    <t>2 усл/нед (45 мин)</t>
  </si>
  <si>
    <t>12 усл/год (60 мин)</t>
  </si>
  <si>
    <t>2 усл/год (30 мин)</t>
  </si>
  <si>
    <t>8 усл/мес (60 мин)</t>
  </si>
  <si>
    <t>Организация помощи в получении образования, в том числе профессионального образования, инвалидами (детьми-инвалидами) в соответствии с их способностями</t>
  </si>
  <si>
    <t>12 усл/год (65 мин)</t>
  </si>
  <si>
    <t>Оказание помощи в оформлении и восстановлении утраченных документов получателей социальных услуг</t>
  </si>
  <si>
    <t>2 усл/год (25 мин)</t>
  </si>
  <si>
    <t>Оказание помощи в получении юридических услуг (в том числе бесплатно)</t>
  </si>
  <si>
    <t>2 усл/год (20 мин)</t>
  </si>
  <si>
    <t>Оказание помощи в защите прав и законных интересов получателей социальных услуг</t>
  </si>
  <si>
    <t>2 усл/год (60 мин)</t>
  </si>
  <si>
    <t>12 усл/год (25 мин)</t>
  </si>
  <si>
    <t>4 усл/мес (60 мин)</t>
  </si>
  <si>
    <t>4 усл/мес (30 мин)</t>
  </si>
  <si>
    <t>Комплексный центр социальной помощи семье и детям Первомайского р-на</t>
  </si>
  <si>
    <t>Комплексный центр социальной помощи семье и детям Ленинского р-на</t>
  </si>
  <si>
    <t>Комплексный центр социальной помощи семье и детям Октябрьского р-на</t>
  </si>
  <si>
    <t>Городской комплексный центр срочной социальной помощи населению</t>
  </si>
  <si>
    <t>КЦСОН г.Заречного Пензенской области</t>
  </si>
  <si>
    <t>КЦСОН города Кузнецка</t>
  </si>
  <si>
    <t>КЦСОН Башмаковского района</t>
  </si>
  <si>
    <t>КЦСОН Бековского района</t>
  </si>
  <si>
    <t>КЦСОН Белинского района Пензенской области</t>
  </si>
  <si>
    <t>КЦСОН Бессоновского района</t>
  </si>
  <si>
    <t>КЦСОН Вадинского района</t>
  </si>
  <si>
    <t>КЦСОН Городищенского района Пензенской области</t>
  </si>
  <si>
    <t>Земетчинский КЦСОН</t>
  </si>
  <si>
    <t>КЦСОН Иссинского района</t>
  </si>
  <si>
    <t>КЦСОН Каменского района</t>
  </si>
  <si>
    <t>КЦСОН Камешкирского района Пензенской области</t>
  </si>
  <si>
    <t>КЦСОН Колышлейского района Пензенской области</t>
  </si>
  <si>
    <t>МБУ Кузнецкого района Пензенской области "КЦСОН"</t>
  </si>
  <si>
    <t>КЦСОН Лопатинского района Пензенской области</t>
  </si>
  <si>
    <t>Лунинский КЦСОН</t>
  </si>
  <si>
    <t>КЦСОН Малосердобинского района Пензенской области</t>
  </si>
  <si>
    <t>КЦСОН Мокшанского района</t>
  </si>
  <si>
    <t>Наровчатский КЦСОН</t>
  </si>
  <si>
    <t>КЦСОН Неверкинского района</t>
  </si>
  <si>
    <t>КЦСОН Нижнеломовского района</t>
  </si>
  <si>
    <t>КЦСОН Никольского района Пензенской области</t>
  </si>
  <si>
    <t>КЦСПСиД Пачелмского района Пензенской области</t>
  </si>
  <si>
    <t>КЦСОН Пензенского района</t>
  </si>
  <si>
    <t>Сердобский районный КЦСОН</t>
  </si>
  <si>
    <t>КЦСОН Сосновоборского района Пензенской области</t>
  </si>
  <si>
    <t>КЦСОН Спасского района Пензенской области</t>
  </si>
  <si>
    <t>КЦСПСиД Тамалинского района Пензенской области</t>
  </si>
  <si>
    <t>КЦСОН Шемышейского района Пензенской области</t>
  </si>
  <si>
    <t>Комплексный центр социальной помощи семье и детям Железнодорожного р-на</t>
  </si>
  <si>
    <t>Итого</t>
  </si>
  <si>
    <t>Длительность, мин.</t>
  </si>
  <si>
    <t>15
соц. работник</t>
  </si>
  <si>
    <t>60
спец. по соц. работе</t>
  </si>
  <si>
    <t>40
спец. по соц. работе</t>
  </si>
  <si>
    <t>30
спец. по соц. работе</t>
  </si>
  <si>
    <t>15
спец. по соц. работе</t>
  </si>
  <si>
    <t>65
спец. по соц. работе</t>
  </si>
  <si>
    <t>25
спец. по соц. работе</t>
  </si>
  <si>
    <t>20
спец. по соц. работе</t>
  </si>
  <si>
    <t>45
спец. по соц. работе</t>
  </si>
  <si>
    <t>Кол-во планируемых услуг, ед.</t>
  </si>
  <si>
    <r>
      <t xml:space="preserve">Финансово-экономическое обоснование  к проекту постановления Правительства Пензенской области "О внесении изменений в отдельные постановления Правительства Пензенской области" в части предоставления социальных услуг поставщиками социальных услуг в форме социального обслуживания </t>
    </r>
    <r>
      <rPr>
        <b/>
        <u/>
        <sz val="12"/>
        <rFont val="Times New Roman"/>
        <family val="1"/>
        <charset val="204"/>
      </rPr>
      <t>на дому</t>
    </r>
    <r>
      <rPr>
        <b/>
        <sz val="12"/>
        <rFont val="Times New Roman"/>
        <family val="1"/>
        <charset val="204"/>
      </rPr>
      <t xml:space="preserve"> в Пензенской области</t>
    </r>
  </si>
  <si>
    <t>СРЕДНЕЕ значение раходов по учреждениям, руб.</t>
  </si>
  <si>
    <t>КОСВЕННЫЕ РАСХОДЫ, руб.</t>
  </si>
  <si>
    <t>ИТОГО средний подушевой норматив (с учетом округления), руб.</t>
  </si>
  <si>
    <t>ВСЕГО расходов, руб.</t>
  </si>
  <si>
    <t>ИНДЕКСАЦИЯ раcходов по учреждениям, руб.</t>
  </si>
  <si>
    <t>X</t>
  </si>
  <si>
    <t>1 усл/мес (35 мин)</t>
  </si>
  <si>
    <t>21 усл./мес. (15 мин)</t>
  </si>
  <si>
    <t>21 усл./мес. (10 мин)</t>
  </si>
  <si>
    <t>12 усл/год (40 мин)</t>
  </si>
  <si>
    <t>12 усл/год (45 мин),груп 10 чел</t>
  </si>
  <si>
    <t>16 час/мес.( 4 час/нед.) расчет на час</t>
  </si>
  <si>
    <t xml:space="preserve"> Уборка жилых помещений</t>
  </si>
  <si>
    <t>2025 год</t>
  </si>
  <si>
    <r>
      <t xml:space="preserve">ПРЯМЫЕ РАСХОДЫ, руб.
</t>
    </r>
    <r>
      <rPr>
        <sz val="10"/>
        <rFont val="Times New Roman"/>
        <family val="1"/>
        <charset val="204"/>
      </rPr>
      <t>(индексация ФОТ "указников" на 22,57 % (средний доход от трудовой деятельности в 2023 г. - 36458руб., в 2025 г. - 44688,2 руб.))</t>
    </r>
  </si>
  <si>
    <r>
      <t xml:space="preserve">КОСВЕННЫЕ РАСХОДЫ, руб.
</t>
    </r>
    <r>
      <rPr>
        <sz val="10"/>
        <rFont val="Times New Roman"/>
        <family val="1"/>
        <charset val="204"/>
      </rPr>
      <t>(индексация ФОТ прочих категорий работников  (с 01.10.2024 - на 5,1%, с 01.10.2025 - на 4%))</t>
    </r>
  </si>
  <si>
    <t>Расходы учреждений в 2023году</t>
  </si>
  <si>
    <t>ИТОГО средний подушевой норматив , руб.</t>
  </si>
  <si>
    <t>КЦСОН Шемышейского р-на Пензенской области</t>
  </si>
  <si>
    <t>180 = гр.178*гр.179 = гр.181 + гр.182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</si>
</sst>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1" fillId="0" borderId="0"/>
    <xf numFmtId="0" fontId="12" fillId="0" borderId="0"/>
  </cellStyleXfs>
  <cellXfs count="6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13" fillId="0" borderId="1" xfId="3" applyNumberFormat="1" applyFont="1" applyBorder="1" applyAlignment="1">
      <alignment horizontal="center"/>
    </xf>
    <xf numFmtId="3" fontId="13" fillId="2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3" fontId="13" fillId="0" borderId="1" xfId="3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  <pageSetUpPr fitToPage="1"/>
  </sheetPr>
  <dimension ref="A1:HM87"/>
  <sheetViews>
    <sheetView tabSelected="1" view="pageBreakPreview" zoomScaleNormal="90" zoomScaleSheetLayoutView="100" workbookViewId="0">
      <pane xSplit="3" ySplit="7" topLeftCell="HA8" activePane="bottomRight" state="frozen"/>
      <selection pane="topRight" activeCell="D1" sqref="D1"/>
      <selection pane="bottomLeft" activeCell="A8" sqref="A8"/>
      <selection pane="bottomRight" activeCell="HJ10" sqref="HJ10"/>
    </sheetView>
  </sheetViews>
  <sheetFormatPr defaultColWidth="9.140625" defaultRowHeight="12.75"/>
  <cols>
    <col min="1" max="1" width="78.42578125" style="1" customWidth="1"/>
    <col min="2" max="2" width="18.5703125" style="3" customWidth="1"/>
    <col min="3" max="3" width="8.85546875" style="3" hidden="1" customWidth="1"/>
    <col min="4" max="4" width="11.7109375" style="21" customWidth="1"/>
    <col min="5" max="5" width="14.7109375" style="22" customWidth="1"/>
    <col min="6" max="6" width="13.7109375" style="21" customWidth="1"/>
    <col min="7" max="7" width="15.140625" style="21" customWidth="1"/>
    <col min="8" max="8" width="10.42578125" style="21" customWidth="1"/>
    <col min="9" max="9" width="8.85546875" style="3" hidden="1" customWidth="1"/>
    <col min="10" max="10" width="11.7109375" style="21" customWidth="1"/>
    <col min="11" max="11" width="14.7109375" style="22" customWidth="1"/>
    <col min="12" max="12" width="13.7109375" style="21" customWidth="1"/>
    <col min="13" max="13" width="22.7109375" style="21" customWidth="1"/>
    <col min="14" max="14" width="10.42578125" style="21" customWidth="1"/>
    <col min="15" max="15" width="8.85546875" style="3" hidden="1" customWidth="1"/>
    <col min="16" max="16" width="11.7109375" style="21" customWidth="1"/>
    <col min="17" max="17" width="14.7109375" style="22" customWidth="1"/>
    <col min="18" max="18" width="13.7109375" style="21" customWidth="1"/>
    <col min="19" max="19" width="18.140625" style="21" customWidth="1"/>
    <col min="20" max="20" width="10.42578125" style="21" customWidth="1"/>
    <col min="21" max="21" width="8.85546875" style="3" hidden="1" customWidth="1"/>
    <col min="22" max="22" width="11.7109375" style="21" customWidth="1"/>
    <col min="23" max="23" width="14.7109375" style="22" customWidth="1"/>
    <col min="24" max="24" width="13.7109375" style="21" customWidth="1"/>
    <col min="25" max="25" width="15.5703125" style="21" customWidth="1"/>
    <col min="26" max="26" width="10.42578125" style="21" customWidth="1"/>
    <col min="27" max="27" width="8.85546875" style="3" hidden="1" customWidth="1"/>
    <col min="28" max="28" width="11.7109375" style="21" customWidth="1"/>
    <col min="29" max="29" width="14.7109375" style="22" customWidth="1"/>
    <col min="30" max="30" width="13.7109375" style="21" customWidth="1"/>
    <col min="31" max="31" width="22.7109375" style="21" customWidth="1"/>
    <col min="32" max="32" width="10.42578125" style="21" customWidth="1"/>
    <col min="33" max="33" width="8.85546875" style="3" hidden="1" customWidth="1"/>
    <col min="34" max="34" width="11.7109375" style="21" customWidth="1"/>
    <col min="35" max="35" width="14.7109375" style="22" customWidth="1"/>
    <col min="36" max="36" width="13.7109375" style="21" customWidth="1"/>
    <col min="37" max="37" width="16.140625" style="21" customWidth="1"/>
    <col min="38" max="38" width="10.42578125" style="21" customWidth="1"/>
    <col min="39" max="39" width="8.85546875" style="3" hidden="1" customWidth="1"/>
    <col min="40" max="40" width="11.7109375" style="21" customWidth="1"/>
    <col min="41" max="41" width="14.7109375" style="22" customWidth="1"/>
    <col min="42" max="42" width="13.7109375" style="21" customWidth="1"/>
    <col min="43" max="43" width="18.42578125" style="21" customWidth="1"/>
    <col min="44" max="44" width="10.42578125" style="21" customWidth="1"/>
    <col min="45" max="45" width="8.85546875" style="3" hidden="1" customWidth="1"/>
    <col min="46" max="46" width="11.7109375" style="21" customWidth="1"/>
    <col min="47" max="47" width="14.7109375" style="22" customWidth="1"/>
    <col min="48" max="48" width="13.7109375" style="21" customWidth="1"/>
    <col min="49" max="49" width="22.7109375" style="21" customWidth="1"/>
    <col min="50" max="50" width="10.42578125" style="21" customWidth="1"/>
    <col min="51" max="51" width="8.85546875" style="3" hidden="1" customWidth="1"/>
    <col min="52" max="52" width="11.7109375" style="21" customWidth="1"/>
    <col min="53" max="53" width="14.7109375" style="22" customWidth="1"/>
    <col min="54" max="54" width="13.7109375" style="21" customWidth="1"/>
    <col min="55" max="55" width="16.85546875" style="21" customWidth="1"/>
    <col min="56" max="56" width="10.42578125" style="21" customWidth="1"/>
    <col min="57" max="57" width="8.85546875" style="3" hidden="1" customWidth="1"/>
    <col min="58" max="58" width="11.7109375" style="21" customWidth="1"/>
    <col min="59" max="59" width="14.7109375" style="22" customWidth="1"/>
    <col min="60" max="60" width="13.7109375" style="21" customWidth="1"/>
    <col min="61" max="61" width="22.7109375" style="21" customWidth="1"/>
    <col min="62" max="62" width="10.42578125" style="21" customWidth="1"/>
    <col min="63" max="63" width="8.85546875" style="3" hidden="1" customWidth="1"/>
    <col min="64" max="64" width="11.7109375" style="21" customWidth="1"/>
    <col min="65" max="65" width="14.7109375" style="22" customWidth="1"/>
    <col min="66" max="66" width="13.7109375" style="21" customWidth="1"/>
    <col min="67" max="67" width="22.7109375" style="21" customWidth="1"/>
    <col min="68" max="68" width="10.42578125" style="21" customWidth="1"/>
    <col min="69" max="69" width="8.85546875" style="3" hidden="1" customWidth="1"/>
    <col min="70" max="70" width="11.7109375" style="21" customWidth="1"/>
    <col min="71" max="71" width="14.7109375" style="22" customWidth="1"/>
    <col min="72" max="72" width="13.7109375" style="21" customWidth="1"/>
    <col min="73" max="73" width="16" style="21" customWidth="1"/>
    <col min="74" max="74" width="10.42578125" style="21" customWidth="1"/>
    <col min="75" max="75" width="8.85546875" style="3" hidden="1" customWidth="1"/>
    <col min="76" max="76" width="11.7109375" style="21" customWidth="1"/>
    <col min="77" max="77" width="14.7109375" style="22" customWidth="1"/>
    <col min="78" max="78" width="13.7109375" style="21" customWidth="1"/>
    <col min="79" max="79" width="22.7109375" style="21" customWidth="1"/>
    <col min="80" max="80" width="10.42578125" style="21" customWidth="1"/>
    <col min="81" max="81" width="8.85546875" style="3" hidden="1" customWidth="1"/>
    <col min="82" max="82" width="11.7109375" style="21" customWidth="1"/>
    <col min="83" max="83" width="14.7109375" style="22" customWidth="1"/>
    <col min="84" max="84" width="13.7109375" style="21" customWidth="1"/>
    <col min="85" max="85" width="22.7109375" style="21" customWidth="1"/>
    <col min="86" max="86" width="10.42578125" style="21" customWidth="1"/>
    <col min="87" max="87" width="8.85546875" style="3" hidden="1" customWidth="1"/>
    <col min="88" max="88" width="11.7109375" style="21" customWidth="1"/>
    <col min="89" max="89" width="14.7109375" style="22" customWidth="1"/>
    <col min="90" max="90" width="13.7109375" style="21" customWidth="1"/>
    <col min="91" max="91" width="22.7109375" style="21" customWidth="1"/>
    <col min="92" max="92" width="10.42578125" style="21" customWidth="1"/>
    <col min="93" max="93" width="8.85546875" style="3" hidden="1" customWidth="1"/>
    <col min="94" max="94" width="11.7109375" style="21" customWidth="1"/>
    <col min="95" max="95" width="14.7109375" style="22" customWidth="1"/>
    <col min="96" max="96" width="13.7109375" style="21" customWidth="1"/>
    <col min="97" max="97" width="19.140625" style="21" customWidth="1"/>
    <col min="98" max="98" width="10.42578125" style="21" customWidth="1"/>
    <col min="99" max="99" width="8.85546875" style="3" hidden="1" customWidth="1"/>
    <col min="100" max="100" width="11.7109375" style="21" customWidth="1"/>
    <col min="101" max="101" width="14.7109375" style="22" customWidth="1"/>
    <col min="102" max="102" width="13.7109375" style="21" customWidth="1"/>
    <col min="103" max="103" width="22.7109375" style="21" customWidth="1"/>
    <col min="104" max="104" width="10.42578125" style="21" customWidth="1"/>
    <col min="105" max="105" width="8.85546875" style="3" hidden="1" customWidth="1"/>
    <col min="106" max="106" width="11.7109375" style="21" customWidth="1"/>
    <col min="107" max="107" width="14.7109375" style="22" customWidth="1"/>
    <col min="108" max="108" width="13.7109375" style="21" customWidth="1"/>
    <col min="109" max="109" width="22.7109375" style="21" customWidth="1"/>
    <col min="110" max="110" width="10.42578125" style="21" customWidth="1"/>
    <col min="111" max="111" width="8.85546875" style="3" hidden="1" customWidth="1"/>
    <col min="112" max="112" width="11.7109375" style="21" customWidth="1"/>
    <col min="113" max="113" width="14.7109375" style="22" customWidth="1"/>
    <col min="114" max="114" width="13.7109375" style="21" customWidth="1"/>
    <col min="115" max="115" width="22.7109375" style="21" customWidth="1"/>
    <col min="116" max="116" width="10.42578125" style="21" customWidth="1"/>
    <col min="117" max="117" width="8.85546875" style="3" hidden="1" customWidth="1"/>
    <col min="118" max="118" width="11.7109375" style="21" customWidth="1"/>
    <col min="119" max="119" width="14.7109375" style="22" customWidth="1"/>
    <col min="120" max="120" width="13.7109375" style="21" customWidth="1"/>
    <col min="121" max="121" width="22.7109375" style="21" customWidth="1"/>
    <col min="122" max="122" width="10.42578125" style="21" customWidth="1"/>
    <col min="123" max="123" width="8.85546875" style="3" hidden="1" customWidth="1"/>
    <col min="124" max="124" width="11.7109375" style="21" customWidth="1"/>
    <col min="125" max="125" width="14.7109375" style="22" customWidth="1"/>
    <col min="126" max="126" width="13.7109375" style="21" customWidth="1"/>
    <col min="127" max="127" width="22.7109375" style="21" customWidth="1"/>
    <col min="128" max="128" width="10.42578125" style="21" customWidth="1"/>
    <col min="129" max="129" width="8.85546875" style="3" hidden="1" customWidth="1"/>
    <col min="130" max="130" width="11.7109375" style="21" customWidth="1"/>
    <col min="131" max="131" width="14.7109375" style="22" customWidth="1"/>
    <col min="132" max="132" width="13.7109375" style="21" customWidth="1"/>
    <col min="133" max="133" width="19.28515625" style="21" customWidth="1"/>
    <col min="134" max="134" width="10.42578125" style="21" customWidth="1"/>
    <col min="135" max="135" width="8.85546875" style="3" hidden="1" customWidth="1"/>
    <col min="136" max="136" width="11.7109375" style="21" customWidth="1"/>
    <col min="137" max="137" width="14.7109375" style="22" customWidth="1"/>
    <col min="138" max="138" width="13.7109375" style="21" customWidth="1"/>
    <col min="139" max="139" width="22.7109375" style="21" customWidth="1"/>
    <col min="140" max="140" width="10.42578125" style="21" customWidth="1"/>
    <col min="141" max="141" width="8.85546875" style="3" hidden="1" customWidth="1"/>
    <col min="142" max="142" width="11.7109375" style="21" customWidth="1"/>
    <col min="143" max="143" width="14.7109375" style="22" customWidth="1"/>
    <col min="144" max="144" width="13.7109375" style="21" customWidth="1"/>
    <col min="145" max="145" width="22.7109375" style="21" customWidth="1"/>
    <col min="146" max="146" width="10.42578125" style="21" customWidth="1"/>
    <col min="147" max="147" width="8.85546875" style="3" hidden="1" customWidth="1"/>
    <col min="148" max="148" width="11.7109375" style="21" customWidth="1"/>
    <col min="149" max="149" width="14.7109375" style="22" customWidth="1"/>
    <col min="150" max="150" width="13.7109375" style="21" customWidth="1"/>
    <col min="151" max="151" width="22.7109375" style="21" customWidth="1"/>
    <col min="152" max="152" width="10.42578125" style="21" customWidth="1"/>
    <col min="153" max="153" width="8.85546875" style="3" hidden="1" customWidth="1"/>
    <col min="154" max="154" width="11.7109375" style="21" customWidth="1"/>
    <col min="155" max="155" width="14.7109375" style="22" customWidth="1"/>
    <col min="156" max="156" width="13.7109375" style="21" customWidth="1"/>
    <col min="157" max="157" width="22.7109375" style="21" customWidth="1"/>
    <col min="158" max="158" width="10.42578125" style="21" customWidth="1"/>
    <col min="159" max="159" width="8.85546875" style="3" hidden="1" customWidth="1"/>
    <col min="160" max="160" width="11.7109375" style="21" customWidth="1"/>
    <col min="161" max="161" width="14.7109375" style="22" customWidth="1"/>
    <col min="162" max="162" width="13.7109375" style="21" customWidth="1"/>
    <col min="163" max="163" width="17.140625" style="21" customWidth="1"/>
    <col min="164" max="164" width="10.42578125" style="21" customWidth="1"/>
    <col min="165" max="165" width="8.85546875" style="3" hidden="1" customWidth="1"/>
    <col min="166" max="166" width="11.7109375" style="21" customWidth="1"/>
    <col min="167" max="167" width="14.7109375" style="22" customWidth="1"/>
    <col min="168" max="168" width="13.7109375" style="21" customWidth="1"/>
    <col min="169" max="169" width="18.7109375" style="21" customWidth="1"/>
    <col min="170" max="170" width="10.42578125" style="21" customWidth="1"/>
    <col min="171" max="171" width="8.85546875" style="3" hidden="1" customWidth="1"/>
    <col min="172" max="172" width="11.7109375" style="21" customWidth="1"/>
    <col min="173" max="173" width="14.7109375" style="22" customWidth="1"/>
    <col min="174" max="174" width="13.7109375" style="21" customWidth="1"/>
    <col min="175" max="175" width="22.7109375" style="21" customWidth="1"/>
    <col min="176" max="176" width="10.42578125" style="21" customWidth="1"/>
    <col min="177" max="177" width="8.85546875" style="3" hidden="1" customWidth="1"/>
    <col min="178" max="178" width="11.7109375" style="21" customWidth="1"/>
    <col min="179" max="179" width="14.7109375" style="22" customWidth="1"/>
    <col min="180" max="180" width="13.7109375" style="21" customWidth="1"/>
    <col min="181" max="181" width="17.140625" style="21" customWidth="1"/>
    <col min="182" max="182" width="10.42578125" style="21" customWidth="1"/>
    <col min="183" max="183" width="8.85546875" style="3" hidden="1" customWidth="1"/>
    <col min="184" max="184" width="11.7109375" style="21" customWidth="1"/>
    <col min="185" max="185" width="14.7109375" style="22" customWidth="1"/>
    <col min="186" max="186" width="13.7109375" style="21" customWidth="1"/>
    <col min="187" max="187" width="22.7109375" style="21" customWidth="1"/>
    <col min="188" max="188" width="10.42578125" style="21" customWidth="1"/>
    <col min="189" max="189" width="8.85546875" style="3" hidden="1" customWidth="1"/>
    <col min="190" max="190" width="11.7109375" style="21" customWidth="1"/>
    <col min="191" max="191" width="14.7109375" style="22" customWidth="1"/>
    <col min="192" max="192" width="13.7109375" style="21" customWidth="1"/>
    <col min="193" max="193" width="22.7109375" style="21" customWidth="1"/>
    <col min="194" max="194" width="10.42578125" style="21" customWidth="1"/>
    <col min="195" max="195" width="8.85546875" style="3" hidden="1" customWidth="1"/>
    <col min="196" max="196" width="11.7109375" style="21" customWidth="1"/>
    <col min="197" max="197" width="14.7109375" style="22" customWidth="1"/>
    <col min="198" max="198" width="13.7109375" style="21" customWidth="1"/>
    <col min="199" max="199" width="15.7109375" style="21" customWidth="1"/>
    <col min="200" max="200" width="10.42578125" style="21" customWidth="1"/>
    <col min="201" max="204" width="8.85546875" style="3" hidden="1" customWidth="1"/>
    <col min="205" max="205" width="10.28515625" style="3" hidden="1" customWidth="1"/>
    <col min="206" max="206" width="10.140625" style="3" hidden="1" customWidth="1"/>
    <col min="207" max="208" width="11.5703125" style="21" customWidth="1"/>
    <col min="209" max="214" width="14" style="21" customWidth="1"/>
    <col min="215" max="215" width="9.140625" style="22"/>
    <col min="216" max="216" width="11.42578125" style="24" customWidth="1"/>
    <col min="217" max="217" width="9.28515625" style="24" customWidth="1"/>
    <col min="218" max="218" width="9.140625" style="21" customWidth="1"/>
    <col min="219" max="219" width="14.5703125" style="21" customWidth="1"/>
    <col min="220" max="220" width="13.85546875" style="21" customWidth="1"/>
    <col min="221" max="221" width="13.5703125" style="21" customWidth="1"/>
    <col min="222" max="16384" width="9.140625" style="1"/>
  </cols>
  <sheetData>
    <row r="1" spans="1:221" ht="31.5" customHeight="1">
      <c r="A1" s="47"/>
      <c r="B1" s="47"/>
      <c r="C1" s="47"/>
      <c r="D1" s="68" t="s">
        <v>169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</row>
    <row r="2" spans="1:221" ht="21" customHeight="1">
      <c r="A2" s="63" t="s">
        <v>0</v>
      </c>
      <c r="B2" s="55" t="s">
        <v>1</v>
      </c>
      <c r="C2" s="64" t="s">
        <v>186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2" t="s">
        <v>183</v>
      </c>
      <c r="HD2" s="62"/>
      <c r="HE2" s="62"/>
      <c r="HF2" s="62"/>
      <c r="HG2" s="62"/>
      <c r="HH2" s="62"/>
      <c r="HI2" s="62"/>
      <c r="HJ2" s="62"/>
      <c r="HK2" s="62"/>
      <c r="HL2" s="62"/>
      <c r="HM2" s="62"/>
    </row>
    <row r="3" spans="1:221" s="2" customFormat="1" ht="30" customHeight="1">
      <c r="A3" s="63"/>
      <c r="B3" s="55"/>
      <c r="C3" s="63" t="s">
        <v>123</v>
      </c>
      <c r="D3" s="63"/>
      <c r="E3" s="63"/>
      <c r="F3" s="63"/>
      <c r="G3" s="63"/>
      <c r="H3" s="63"/>
      <c r="I3" s="63" t="s">
        <v>124</v>
      </c>
      <c r="J3" s="63"/>
      <c r="K3" s="63"/>
      <c r="L3" s="63"/>
      <c r="M3" s="63"/>
      <c r="N3" s="63"/>
      <c r="O3" s="63" t="s">
        <v>125</v>
      </c>
      <c r="P3" s="63"/>
      <c r="Q3" s="63"/>
      <c r="R3" s="63"/>
      <c r="S3" s="63"/>
      <c r="T3" s="63"/>
      <c r="U3" s="63" t="s">
        <v>156</v>
      </c>
      <c r="V3" s="63"/>
      <c r="W3" s="63"/>
      <c r="X3" s="63"/>
      <c r="Y3" s="63"/>
      <c r="Z3" s="63"/>
      <c r="AA3" s="63" t="s">
        <v>126</v>
      </c>
      <c r="AB3" s="63"/>
      <c r="AC3" s="63"/>
      <c r="AD3" s="63"/>
      <c r="AE3" s="63"/>
      <c r="AF3" s="63"/>
      <c r="AG3" s="63" t="s">
        <v>127</v>
      </c>
      <c r="AH3" s="63"/>
      <c r="AI3" s="63"/>
      <c r="AJ3" s="63"/>
      <c r="AK3" s="63"/>
      <c r="AL3" s="63"/>
      <c r="AM3" s="63" t="s">
        <v>128</v>
      </c>
      <c r="AN3" s="63"/>
      <c r="AO3" s="63"/>
      <c r="AP3" s="63"/>
      <c r="AQ3" s="63"/>
      <c r="AR3" s="63"/>
      <c r="AS3" s="63" t="s">
        <v>129</v>
      </c>
      <c r="AT3" s="63"/>
      <c r="AU3" s="63"/>
      <c r="AV3" s="63"/>
      <c r="AW3" s="63"/>
      <c r="AX3" s="63"/>
      <c r="AY3" s="63" t="s">
        <v>130</v>
      </c>
      <c r="AZ3" s="63"/>
      <c r="BA3" s="63"/>
      <c r="BB3" s="63"/>
      <c r="BC3" s="63"/>
      <c r="BD3" s="63"/>
      <c r="BE3" s="63" t="s">
        <v>131</v>
      </c>
      <c r="BF3" s="63"/>
      <c r="BG3" s="63"/>
      <c r="BH3" s="63"/>
      <c r="BI3" s="63"/>
      <c r="BJ3" s="63"/>
      <c r="BK3" s="63" t="s">
        <v>132</v>
      </c>
      <c r="BL3" s="63"/>
      <c r="BM3" s="63"/>
      <c r="BN3" s="63"/>
      <c r="BO3" s="63"/>
      <c r="BP3" s="63"/>
      <c r="BQ3" s="63" t="s">
        <v>133</v>
      </c>
      <c r="BR3" s="63"/>
      <c r="BS3" s="63"/>
      <c r="BT3" s="63"/>
      <c r="BU3" s="63"/>
      <c r="BV3" s="63"/>
      <c r="BW3" s="63" t="s">
        <v>134</v>
      </c>
      <c r="BX3" s="63"/>
      <c r="BY3" s="63"/>
      <c r="BZ3" s="63"/>
      <c r="CA3" s="63"/>
      <c r="CB3" s="63"/>
      <c r="CC3" s="63" t="s">
        <v>135</v>
      </c>
      <c r="CD3" s="63"/>
      <c r="CE3" s="63"/>
      <c r="CF3" s="63"/>
      <c r="CG3" s="63"/>
      <c r="CH3" s="63"/>
      <c r="CI3" s="63" t="s">
        <v>136</v>
      </c>
      <c r="CJ3" s="63"/>
      <c r="CK3" s="63"/>
      <c r="CL3" s="63"/>
      <c r="CM3" s="63"/>
      <c r="CN3" s="63"/>
      <c r="CO3" s="63" t="s">
        <v>137</v>
      </c>
      <c r="CP3" s="63"/>
      <c r="CQ3" s="63"/>
      <c r="CR3" s="63"/>
      <c r="CS3" s="63"/>
      <c r="CT3" s="63"/>
      <c r="CU3" s="63" t="s">
        <v>138</v>
      </c>
      <c r="CV3" s="63"/>
      <c r="CW3" s="63"/>
      <c r="CX3" s="63"/>
      <c r="CY3" s="63"/>
      <c r="CZ3" s="63"/>
      <c r="DA3" s="63" t="s">
        <v>139</v>
      </c>
      <c r="DB3" s="63"/>
      <c r="DC3" s="63"/>
      <c r="DD3" s="63"/>
      <c r="DE3" s="63"/>
      <c r="DF3" s="63"/>
      <c r="DG3" s="63" t="s">
        <v>140</v>
      </c>
      <c r="DH3" s="63"/>
      <c r="DI3" s="63"/>
      <c r="DJ3" s="63"/>
      <c r="DK3" s="63"/>
      <c r="DL3" s="63"/>
      <c r="DM3" s="63" t="s">
        <v>141</v>
      </c>
      <c r="DN3" s="63"/>
      <c r="DO3" s="63"/>
      <c r="DP3" s="63"/>
      <c r="DQ3" s="63"/>
      <c r="DR3" s="63"/>
      <c r="DS3" s="63" t="s">
        <v>142</v>
      </c>
      <c r="DT3" s="63"/>
      <c r="DU3" s="63"/>
      <c r="DV3" s="63"/>
      <c r="DW3" s="63"/>
      <c r="DX3" s="63"/>
      <c r="DY3" s="63" t="s">
        <v>143</v>
      </c>
      <c r="DZ3" s="63"/>
      <c r="EA3" s="63"/>
      <c r="EB3" s="63"/>
      <c r="EC3" s="63"/>
      <c r="ED3" s="63"/>
      <c r="EE3" s="63" t="s">
        <v>144</v>
      </c>
      <c r="EF3" s="63"/>
      <c r="EG3" s="63"/>
      <c r="EH3" s="63"/>
      <c r="EI3" s="63"/>
      <c r="EJ3" s="63"/>
      <c r="EK3" s="63" t="s">
        <v>145</v>
      </c>
      <c r="EL3" s="63"/>
      <c r="EM3" s="63"/>
      <c r="EN3" s="63"/>
      <c r="EO3" s="63"/>
      <c r="EP3" s="63"/>
      <c r="EQ3" s="63" t="s">
        <v>146</v>
      </c>
      <c r="ER3" s="63"/>
      <c r="ES3" s="63"/>
      <c r="ET3" s="63"/>
      <c r="EU3" s="63"/>
      <c r="EV3" s="63"/>
      <c r="EW3" s="63" t="s">
        <v>147</v>
      </c>
      <c r="EX3" s="63"/>
      <c r="EY3" s="63"/>
      <c r="EZ3" s="63"/>
      <c r="FA3" s="63"/>
      <c r="FB3" s="63"/>
      <c r="FC3" s="63" t="s">
        <v>148</v>
      </c>
      <c r="FD3" s="63"/>
      <c r="FE3" s="63"/>
      <c r="FF3" s="63"/>
      <c r="FG3" s="63"/>
      <c r="FH3" s="63"/>
      <c r="FI3" s="63" t="s">
        <v>149</v>
      </c>
      <c r="FJ3" s="63"/>
      <c r="FK3" s="63"/>
      <c r="FL3" s="63"/>
      <c r="FM3" s="63"/>
      <c r="FN3" s="63"/>
      <c r="FO3" s="63" t="s">
        <v>150</v>
      </c>
      <c r="FP3" s="63"/>
      <c r="FQ3" s="63"/>
      <c r="FR3" s="63"/>
      <c r="FS3" s="63"/>
      <c r="FT3" s="63"/>
      <c r="FU3" s="63" t="s">
        <v>151</v>
      </c>
      <c r="FV3" s="63"/>
      <c r="FW3" s="63"/>
      <c r="FX3" s="63"/>
      <c r="FY3" s="63"/>
      <c r="FZ3" s="63"/>
      <c r="GA3" s="63" t="s">
        <v>152</v>
      </c>
      <c r="GB3" s="63"/>
      <c r="GC3" s="63"/>
      <c r="GD3" s="63"/>
      <c r="GE3" s="63"/>
      <c r="GF3" s="63"/>
      <c r="GG3" s="63" t="s">
        <v>153</v>
      </c>
      <c r="GH3" s="63"/>
      <c r="GI3" s="63"/>
      <c r="GJ3" s="63"/>
      <c r="GK3" s="63"/>
      <c r="GL3" s="63"/>
      <c r="GM3" s="63" t="s">
        <v>154</v>
      </c>
      <c r="GN3" s="63"/>
      <c r="GO3" s="63"/>
      <c r="GP3" s="63"/>
      <c r="GQ3" s="63"/>
      <c r="GR3" s="63"/>
      <c r="GS3" s="50" t="s">
        <v>155</v>
      </c>
      <c r="GT3" s="59" t="s">
        <v>188</v>
      </c>
      <c r="GU3" s="60"/>
      <c r="GV3" s="60"/>
      <c r="GW3" s="60"/>
      <c r="GX3" s="61"/>
      <c r="GY3" s="55" t="s">
        <v>170</v>
      </c>
      <c r="GZ3" s="55"/>
      <c r="HA3" s="55"/>
      <c r="HB3" s="55"/>
      <c r="HC3" s="55" t="s">
        <v>174</v>
      </c>
      <c r="HD3" s="55"/>
      <c r="HE3" s="55"/>
      <c r="HF3" s="55"/>
      <c r="HG3" s="65" t="s">
        <v>173</v>
      </c>
      <c r="HH3" s="65" t="s">
        <v>187</v>
      </c>
      <c r="HI3" s="65" t="s">
        <v>172</v>
      </c>
      <c r="HJ3" s="63" t="s">
        <v>168</v>
      </c>
      <c r="HK3" s="63" t="s">
        <v>74</v>
      </c>
      <c r="HL3" s="66" t="s">
        <v>2</v>
      </c>
      <c r="HM3" s="66"/>
    </row>
    <row r="4" spans="1:221" s="2" customFormat="1" ht="18.600000000000001" customHeight="1">
      <c r="A4" s="63"/>
      <c r="B4" s="55"/>
      <c r="C4" s="55" t="s">
        <v>158</v>
      </c>
      <c r="D4" s="55" t="s">
        <v>71</v>
      </c>
      <c r="E4" s="55"/>
      <c r="F4" s="55" t="s">
        <v>75</v>
      </c>
      <c r="G4" s="57"/>
      <c r="H4" s="58" t="s">
        <v>157</v>
      </c>
      <c r="I4" s="55" t="s">
        <v>158</v>
      </c>
      <c r="J4" s="55" t="s">
        <v>71</v>
      </c>
      <c r="K4" s="55"/>
      <c r="L4" s="55" t="s">
        <v>75</v>
      </c>
      <c r="M4" s="57"/>
      <c r="N4" s="58" t="s">
        <v>157</v>
      </c>
      <c r="O4" s="55" t="s">
        <v>158</v>
      </c>
      <c r="P4" s="55" t="s">
        <v>71</v>
      </c>
      <c r="Q4" s="55"/>
      <c r="R4" s="55" t="s">
        <v>75</v>
      </c>
      <c r="S4" s="57"/>
      <c r="T4" s="58" t="s">
        <v>157</v>
      </c>
      <c r="U4" s="55" t="s">
        <v>158</v>
      </c>
      <c r="V4" s="55" t="s">
        <v>71</v>
      </c>
      <c r="W4" s="55"/>
      <c r="X4" s="55" t="s">
        <v>75</v>
      </c>
      <c r="Y4" s="57"/>
      <c r="Z4" s="58" t="s">
        <v>157</v>
      </c>
      <c r="AA4" s="55" t="s">
        <v>158</v>
      </c>
      <c r="AB4" s="55" t="s">
        <v>71</v>
      </c>
      <c r="AC4" s="55"/>
      <c r="AD4" s="55" t="s">
        <v>75</v>
      </c>
      <c r="AE4" s="57"/>
      <c r="AF4" s="58" t="s">
        <v>157</v>
      </c>
      <c r="AG4" s="55" t="s">
        <v>158</v>
      </c>
      <c r="AH4" s="55" t="s">
        <v>71</v>
      </c>
      <c r="AI4" s="55"/>
      <c r="AJ4" s="55" t="s">
        <v>75</v>
      </c>
      <c r="AK4" s="57"/>
      <c r="AL4" s="58" t="s">
        <v>157</v>
      </c>
      <c r="AM4" s="55" t="s">
        <v>158</v>
      </c>
      <c r="AN4" s="55" t="s">
        <v>71</v>
      </c>
      <c r="AO4" s="55"/>
      <c r="AP4" s="55" t="s">
        <v>75</v>
      </c>
      <c r="AQ4" s="57"/>
      <c r="AR4" s="58" t="s">
        <v>157</v>
      </c>
      <c r="AS4" s="55" t="s">
        <v>158</v>
      </c>
      <c r="AT4" s="55" t="s">
        <v>71</v>
      </c>
      <c r="AU4" s="55"/>
      <c r="AV4" s="55" t="s">
        <v>75</v>
      </c>
      <c r="AW4" s="57"/>
      <c r="AX4" s="58" t="s">
        <v>157</v>
      </c>
      <c r="AY4" s="55" t="s">
        <v>158</v>
      </c>
      <c r="AZ4" s="55" t="s">
        <v>71</v>
      </c>
      <c r="BA4" s="55"/>
      <c r="BB4" s="55" t="s">
        <v>75</v>
      </c>
      <c r="BC4" s="57"/>
      <c r="BD4" s="58" t="s">
        <v>157</v>
      </c>
      <c r="BE4" s="55" t="s">
        <v>158</v>
      </c>
      <c r="BF4" s="55" t="s">
        <v>71</v>
      </c>
      <c r="BG4" s="55"/>
      <c r="BH4" s="55" t="s">
        <v>75</v>
      </c>
      <c r="BI4" s="57"/>
      <c r="BJ4" s="58" t="s">
        <v>157</v>
      </c>
      <c r="BK4" s="55" t="s">
        <v>158</v>
      </c>
      <c r="BL4" s="55" t="s">
        <v>71</v>
      </c>
      <c r="BM4" s="55"/>
      <c r="BN4" s="55" t="s">
        <v>75</v>
      </c>
      <c r="BO4" s="57"/>
      <c r="BP4" s="58" t="s">
        <v>157</v>
      </c>
      <c r="BQ4" s="55" t="s">
        <v>158</v>
      </c>
      <c r="BR4" s="55" t="s">
        <v>71</v>
      </c>
      <c r="BS4" s="55"/>
      <c r="BT4" s="55" t="s">
        <v>75</v>
      </c>
      <c r="BU4" s="57"/>
      <c r="BV4" s="58" t="s">
        <v>157</v>
      </c>
      <c r="BW4" s="55" t="s">
        <v>158</v>
      </c>
      <c r="BX4" s="55" t="s">
        <v>71</v>
      </c>
      <c r="BY4" s="55"/>
      <c r="BZ4" s="55" t="s">
        <v>75</v>
      </c>
      <c r="CA4" s="57"/>
      <c r="CB4" s="58" t="s">
        <v>157</v>
      </c>
      <c r="CC4" s="55" t="s">
        <v>158</v>
      </c>
      <c r="CD4" s="55" t="s">
        <v>71</v>
      </c>
      <c r="CE4" s="55"/>
      <c r="CF4" s="55" t="s">
        <v>75</v>
      </c>
      <c r="CG4" s="57"/>
      <c r="CH4" s="58" t="s">
        <v>157</v>
      </c>
      <c r="CI4" s="55" t="s">
        <v>158</v>
      </c>
      <c r="CJ4" s="55" t="s">
        <v>71</v>
      </c>
      <c r="CK4" s="55"/>
      <c r="CL4" s="55" t="s">
        <v>75</v>
      </c>
      <c r="CM4" s="57"/>
      <c r="CN4" s="58" t="s">
        <v>157</v>
      </c>
      <c r="CO4" s="55" t="s">
        <v>158</v>
      </c>
      <c r="CP4" s="55" t="s">
        <v>71</v>
      </c>
      <c r="CQ4" s="55"/>
      <c r="CR4" s="55" t="s">
        <v>75</v>
      </c>
      <c r="CS4" s="57"/>
      <c r="CT4" s="58" t="s">
        <v>157</v>
      </c>
      <c r="CU4" s="55" t="s">
        <v>158</v>
      </c>
      <c r="CV4" s="55" t="s">
        <v>71</v>
      </c>
      <c r="CW4" s="55"/>
      <c r="CX4" s="55" t="s">
        <v>75</v>
      </c>
      <c r="CY4" s="57"/>
      <c r="CZ4" s="58" t="s">
        <v>157</v>
      </c>
      <c r="DA4" s="55" t="s">
        <v>158</v>
      </c>
      <c r="DB4" s="55" t="s">
        <v>71</v>
      </c>
      <c r="DC4" s="55"/>
      <c r="DD4" s="55" t="s">
        <v>75</v>
      </c>
      <c r="DE4" s="57"/>
      <c r="DF4" s="58" t="s">
        <v>157</v>
      </c>
      <c r="DG4" s="55" t="s">
        <v>158</v>
      </c>
      <c r="DH4" s="55" t="s">
        <v>71</v>
      </c>
      <c r="DI4" s="55"/>
      <c r="DJ4" s="55" t="s">
        <v>75</v>
      </c>
      <c r="DK4" s="57"/>
      <c r="DL4" s="58" t="s">
        <v>157</v>
      </c>
      <c r="DM4" s="55" t="s">
        <v>158</v>
      </c>
      <c r="DN4" s="55" t="s">
        <v>71</v>
      </c>
      <c r="DO4" s="55"/>
      <c r="DP4" s="55" t="s">
        <v>75</v>
      </c>
      <c r="DQ4" s="57"/>
      <c r="DR4" s="58" t="s">
        <v>157</v>
      </c>
      <c r="DS4" s="55" t="s">
        <v>158</v>
      </c>
      <c r="DT4" s="55" t="s">
        <v>71</v>
      </c>
      <c r="DU4" s="55"/>
      <c r="DV4" s="55" t="s">
        <v>75</v>
      </c>
      <c r="DW4" s="57"/>
      <c r="DX4" s="58" t="s">
        <v>157</v>
      </c>
      <c r="DY4" s="55" t="s">
        <v>158</v>
      </c>
      <c r="DZ4" s="55" t="s">
        <v>71</v>
      </c>
      <c r="EA4" s="55"/>
      <c r="EB4" s="55" t="s">
        <v>75</v>
      </c>
      <c r="EC4" s="57"/>
      <c r="ED4" s="58" t="s">
        <v>157</v>
      </c>
      <c r="EE4" s="55" t="s">
        <v>158</v>
      </c>
      <c r="EF4" s="55" t="s">
        <v>71</v>
      </c>
      <c r="EG4" s="55"/>
      <c r="EH4" s="55" t="s">
        <v>75</v>
      </c>
      <c r="EI4" s="57"/>
      <c r="EJ4" s="58" t="s">
        <v>157</v>
      </c>
      <c r="EK4" s="55" t="s">
        <v>158</v>
      </c>
      <c r="EL4" s="55" t="s">
        <v>71</v>
      </c>
      <c r="EM4" s="55"/>
      <c r="EN4" s="55" t="s">
        <v>75</v>
      </c>
      <c r="EO4" s="57"/>
      <c r="EP4" s="58" t="s">
        <v>157</v>
      </c>
      <c r="EQ4" s="55" t="s">
        <v>158</v>
      </c>
      <c r="ER4" s="55" t="s">
        <v>71</v>
      </c>
      <c r="ES4" s="55"/>
      <c r="ET4" s="55" t="s">
        <v>75</v>
      </c>
      <c r="EU4" s="57"/>
      <c r="EV4" s="58" t="s">
        <v>157</v>
      </c>
      <c r="EW4" s="55" t="s">
        <v>158</v>
      </c>
      <c r="EX4" s="55" t="s">
        <v>71</v>
      </c>
      <c r="EY4" s="55"/>
      <c r="EZ4" s="55" t="s">
        <v>75</v>
      </c>
      <c r="FA4" s="57"/>
      <c r="FB4" s="58" t="s">
        <v>157</v>
      </c>
      <c r="FC4" s="55" t="s">
        <v>158</v>
      </c>
      <c r="FD4" s="55" t="s">
        <v>71</v>
      </c>
      <c r="FE4" s="55"/>
      <c r="FF4" s="55" t="s">
        <v>75</v>
      </c>
      <c r="FG4" s="57"/>
      <c r="FH4" s="58" t="s">
        <v>157</v>
      </c>
      <c r="FI4" s="55" t="s">
        <v>158</v>
      </c>
      <c r="FJ4" s="55" t="s">
        <v>71</v>
      </c>
      <c r="FK4" s="55"/>
      <c r="FL4" s="55" t="s">
        <v>75</v>
      </c>
      <c r="FM4" s="57"/>
      <c r="FN4" s="58" t="s">
        <v>157</v>
      </c>
      <c r="FO4" s="55" t="s">
        <v>158</v>
      </c>
      <c r="FP4" s="55" t="s">
        <v>71</v>
      </c>
      <c r="FQ4" s="55"/>
      <c r="FR4" s="55" t="s">
        <v>75</v>
      </c>
      <c r="FS4" s="57"/>
      <c r="FT4" s="58" t="s">
        <v>157</v>
      </c>
      <c r="FU4" s="55" t="s">
        <v>158</v>
      </c>
      <c r="FV4" s="55" t="s">
        <v>71</v>
      </c>
      <c r="FW4" s="55"/>
      <c r="FX4" s="55" t="s">
        <v>75</v>
      </c>
      <c r="FY4" s="57"/>
      <c r="FZ4" s="58" t="s">
        <v>157</v>
      </c>
      <c r="GA4" s="55" t="s">
        <v>158</v>
      </c>
      <c r="GB4" s="55" t="s">
        <v>71</v>
      </c>
      <c r="GC4" s="55"/>
      <c r="GD4" s="55" t="s">
        <v>75</v>
      </c>
      <c r="GE4" s="57"/>
      <c r="GF4" s="58" t="s">
        <v>157</v>
      </c>
      <c r="GG4" s="55" t="s">
        <v>158</v>
      </c>
      <c r="GH4" s="55" t="s">
        <v>71</v>
      </c>
      <c r="GI4" s="55"/>
      <c r="GJ4" s="55" t="s">
        <v>75</v>
      </c>
      <c r="GK4" s="57"/>
      <c r="GL4" s="58" t="s">
        <v>157</v>
      </c>
      <c r="GM4" s="55" t="s">
        <v>158</v>
      </c>
      <c r="GN4" s="55" t="s">
        <v>71</v>
      </c>
      <c r="GO4" s="55"/>
      <c r="GP4" s="55" t="s">
        <v>75</v>
      </c>
      <c r="GQ4" s="57"/>
      <c r="GR4" s="58" t="s">
        <v>157</v>
      </c>
      <c r="GS4" s="55" t="s">
        <v>158</v>
      </c>
      <c r="GT4" s="55" t="s">
        <v>71</v>
      </c>
      <c r="GU4" s="55"/>
      <c r="GV4" s="55" t="s">
        <v>75</v>
      </c>
      <c r="GW4" s="57"/>
      <c r="GX4" s="58" t="s">
        <v>157</v>
      </c>
      <c r="GY4" s="55" t="s">
        <v>71</v>
      </c>
      <c r="GZ4" s="55"/>
      <c r="HA4" s="55" t="s">
        <v>171</v>
      </c>
      <c r="HB4" s="55"/>
      <c r="HC4" s="55" t="s">
        <v>184</v>
      </c>
      <c r="HD4" s="55"/>
      <c r="HE4" s="55" t="s">
        <v>185</v>
      </c>
      <c r="HF4" s="55"/>
      <c r="HG4" s="65"/>
      <c r="HH4" s="65"/>
      <c r="HI4" s="65"/>
      <c r="HJ4" s="63"/>
      <c r="HK4" s="63"/>
      <c r="HL4" s="66"/>
      <c r="HM4" s="66"/>
    </row>
    <row r="5" spans="1:221" s="2" customFormat="1" ht="84.75" customHeight="1">
      <c r="A5" s="63"/>
      <c r="B5" s="55"/>
      <c r="C5" s="55"/>
      <c r="D5" s="55"/>
      <c r="E5" s="55"/>
      <c r="F5" s="57"/>
      <c r="G5" s="57"/>
      <c r="H5" s="58"/>
      <c r="I5" s="55"/>
      <c r="J5" s="55"/>
      <c r="K5" s="55"/>
      <c r="L5" s="57"/>
      <c r="M5" s="57"/>
      <c r="N5" s="58"/>
      <c r="O5" s="55"/>
      <c r="P5" s="55"/>
      <c r="Q5" s="55"/>
      <c r="R5" s="57"/>
      <c r="S5" s="57"/>
      <c r="T5" s="58"/>
      <c r="U5" s="55"/>
      <c r="V5" s="55"/>
      <c r="W5" s="55"/>
      <c r="X5" s="57"/>
      <c r="Y5" s="57"/>
      <c r="Z5" s="58"/>
      <c r="AA5" s="55"/>
      <c r="AB5" s="55"/>
      <c r="AC5" s="55"/>
      <c r="AD5" s="57"/>
      <c r="AE5" s="57"/>
      <c r="AF5" s="58"/>
      <c r="AG5" s="55"/>
      <c r="AH5" s="55"/>
      <c r="AI5" s="55"/>
      <c r="AJ5" s="57"/>
      <c r="AK5" s="57"/>
      <c r="AL5" s="58"/>
      <c r="AM5" s="55"/>
      <c r="AN5" s="55"/>
      <c r="AO5" s="55"/>
      <c r="AP5" s="57"/>
      <c r="AQ5" s="57"/>
      <c r="AR5" s="58"/>
      <c r="AS5" s="55"/>
      <c r="AT5" s="55"/>
      <c r="AU5" s="55"/>
      <c r="AV5" s="57"/>
      <c r="AW5" s="57"/>
      <c r="AX5" s="58"/>
      <c r="AY5" s="55"/>
      <c r="AZ5" s="55"/>
      <c r="BA5" s="55"/>
      <c r="BB5" s="57"/>
      <c r="BC5" s="57"/>
      <c r="BD5" s="58"/>
      <c r="BE5" s="55"/>
      <c r="BF5" s="55"/>
      <c r="BG5" s="55"/>
      <c r="BH5" s="57"/>
      <c r="BI5" s="57"/>
      <c r="BJ5" s="58"/>
      <c r="BK5" s="55"/>
      <c r="BL5" s="55"/>
      <c r="BM5" s="55"/>
      <c r="BN5" s="57"/>
      <c r="BO5" s="57"/>
      <c r="BP5" s="58"/>
      <c r="BQ5" s="55"/>
      <c r="BR5" s="55"/>
      <c r="BS5" s="55"/>
      <c r="BT5" s="57"/>
      <c r="BU5" s="57"/>
      <c r="BV5" s="58"/>
      <c r="BW5" s="55"/>
      <c r="BX5" s="55"/>
      <c r="BY5" s="55"/>
      <c r="BZ5" s="57"/>
      <c r="CA5" s="57"/>
      <c r="CB5" s="58"/>
      <c r="CC5" s="55"/>
      <c r="CD5" s="55"/>
      <c r="CE5" s="55"/>
      <c r="CF5" s="57"/>
      <c r="CG5" s="57"/>
      <c r="CH5" s="58"/>
      <c r="CI5" s="55"/>
      <c r="CJ5" s="55"/>
      <c r="CK5" s="55"/>
      <c r="CL5" s="57"/>
      <c r="CM5" s="57"/>
      <c r="CN5" s="58"/>
      <c r="CO5" s="55"/>
      <c r="CP5" s="55"/>
      <c r="CQ5" s="55"/>
      <c r="CR5" s="57"/>
      <c r="CS5" s="57"/>
      <c r="CT5" s="58"/>
      <c r="CU5" s="55"/>
      <c r="CV5" s="55"/>
      <c r="CW5" s="55"/>
      <c r="CX5" s="57"/>
      <c r="CY5" s="57"/>
      <c r="CZ5" s="58"/>
      <c r="DA5" s="55"/>
      <c r="DB5" s="55"/>
      <c r="DC5" s="55"/>
      <c r="DD5" s="57"/>
      <c r="DE5" s="57"/>
      <c r="DF5" s="58"/>
      <c r="DG5" s="55"/>
      <c r="DH5" s="55"/>
      <c r="DI5" s="55"/>
      <c r="DJ5" s="57"/>
      <c r="DK5" s="57"/>
      <c r="DL5" s="58"/>
      <c r="DM5" s="55"/>
      <c r="DN5" s="55"/>
      <c r="DO5" s="55"/>
      <c r="DP5" s="57"/>
      <c r="DQ5" s="57"/>
      <c r="DR5" s="58"/>
      <c r="DS5" s="55"/>
      <c r="DT5" s="55"/>
      <c r="DU5" s="55"/>
      <c r="DV5" s="57"/>
      <c r="DW5" s="57"/>
      <c r="DX5" s="58"/>
      <c r="DY5" s="55"/>
      <c r="DZ5" s="55"/>
      <c r="EA5" s="55"/>
      <c r="EB5" s="57"/>
      <c r="EC5" s="57"/>
      <c r="ED5" s="58"/>
      <c r="EE5" s="55"/>
      <c r="EF5" s="55"/>
      <c r="EG5" s="55"/>
      <c r="EH5" s="57"/>
      <c r="EI5" s="57"/>
      <c r="EJ5" s="58"/>
      <c r="EK5" s="55"/>
      <c r="EL5" s="55"/>
      <c r="EM5" s="55"/>
      <c r="EN5" s="57"/>
      <c r="EO5" s="57"/>
      <c r="EP5" s="58"/>
      <c r="EQ5" s="55"/>
      <c r="ER5" s="55"/>
      <c r="ES5" s="55"/>
      <c r="ET5" s="57"/>
      <c r="EU5" s="57"/>
      <c r="EV5" s="58"/>
      <c r="EW5" s="55"/>
      <c r="EX5" s="55"/>
      <c r="EY5" s="55"/>
      <c r="EZ5" s="57"/>
      <c r="FA5" s="57"/>
      <c r="FB5" s="58"/>
      <c r="FC5" s="55"/>
      <c r="FD5" s="55"/>
      <c r="FE5" s="55"/>
      <c r="FF5" s="57"/>
      <c r="FG5" s="57"/>
      <c r="FH5" s="58"/>
      <c r="FI5" s="55"/>
      <c r="FJ5" s="55"/>
      <c r="FK5" s="55"/>
      <c r="FL5" s="57"/>
      <c r="FM5" s="57"/>
      <c r="FN5" s="58"/>
      <c r="FO5" s="55"/>
      <c r="FP5" s="55"/>
      <c r="FQ5" s="55"/>
      <c r="FR5" s="57"/>
      <c r="FS5" s="57"/>
      <c r="FT5" s="58"/>
      <c r="FU5" s="55"/>
      <c r="FV5" s="55"/>
      <c r="FW5" s="55"/>
      <c r="FX5" s="57"/>
      <c r="FY5" s="57"/>
      <c r="FZ5" s="58"/>
      <c r="GA5" s="55"/>
      <c r="GB5" s="55"/>
      <c r="GC5" s="55"/>
      <c r="GD5" s="57"/>
      <c r="GE5" s="57"/>
      <c r="GF5" s="58"/>
      <c r="GG5" s="55"/>
      <c r="GH5" s="55"/>
      <c r="GI5" s="55"/>
      <c r="GJ5" s="57"/>
      <c r="GK5" s="57"/>
      <c r="GL5" s="58"/>
      <c r="GM5" s="55"/>
      <c r="GN5" s="55"/>
      <c r="GO5" s="55"/>
      <c r="GP5" s="57"/>
      <c r="GQ5" s="57"/>
      <c r="GR5" s="58"/>
      <c r="GS5" s="55"/>
      <c r="GT5" s="55"/>
      <c r="GU5" s="55"/>
      <c r="GV5" s="57"/>
      <c r="GW5" s="57"/>
      <c r="GX5" s="58"/>
      <c r="GY5" s="55"/>
      <c r="GZ5" s="55"/>
      <c r="HA5" s="55"/>
      <c r="HB5" s="55"/>
      <c r="HC5" s="55"/>
      <c r="HD5" s="55"/>
      <c r="HE5" s="55"/>
      <c r="HF5" s="55"/>
      <c r="HG5" s="65"/>
      <c r="HH5" s="65"/>
      <c r="HI5" s="65"/>
      <c r="HJ5" s="63"/>
      <c r="HK5" s="63"/>
      <c r="HL5" s="66"/>
      <c r="HM5" s="66"/>
    </row>
    <row r="6" spans="1:221" s="4" customFormat="1" ht="15" customHeight="1">
      <c r="A6" s="63"/>
      <c r="B6" s="55"/>
      <c r="C6" s="55"/>
      <c r="D6" s="56" t="s">
        <v>72</v>
      </c>
      <c r="E6" s="45" t="s">
        <v>2</v>
      </c>
      <c r="F6" s="56" t="s">
        <v>72</v>
      </c>
      <c r="G6" s="45" t="s">
        <v>2</v>
      </c>
      <c r="H6" s="58"/>
      <c r="I6" s="55"/>
      <c r="J6" s="56" t="s">
        <v>72</v>
      </c>
      <c r="K6" s="45" t="s">
        <v>2</v>
      </c>
      <c r="L6" s="56" t="s">
        <v>72</v>
      </c>
      <c r="M6" s="45" t="s">
        <v>2</v>
      </c>
      <c r="N6" s="58"/>
      <c r="O6" s="55"/>
      <c r="P6" s="56" t="s">
        <v>72</v>
      </c>
      <c r="Q6" s="45" t="s">
        <v>2</v>
      </c>
      <c r="R6" s="56" t="s">
        <v>72</v>
      </c>
      <c r="S6" s="45" t="s">
        <v>2</v>
      </c>
      <c r="T6" s="58"/>
      <c r="U6" s="55"/>
      <c r="V6" s="56" t="s">
        <v>72</v>
      </c>
      <c r="W6" s="45" t="s">
        <v>2</v>
      </c>
      <c r="X6" s="56" t="s">
        <v>72</v>
      </c>
      <c r="Y6" s="45" t="s">
        <v>2</v>
      </c>
      <c r="Z6" s="58"/>
      <c r="AA6" s="55"/>
      <c r="AB6" s="56" t="s">
        <v>72</v>
      </c>
      <c r="AC6" s="45" t="s">
        <v>2</v>
      </c>
      <c r="AD6" s="56" t="s">
        <v>72</v>
      </c>
      <c r="AE6" s="45" t="s">
        <v>2</v>
      </c>
      <c r="AF6" s="58"/>
      <c r="AG6" s="55"/>
      <c r="AH6" s="56" t="s">
        <v>72</v>
      </c>
      <c r="AI6" s="45" t="s">
        <v>2</v>
      </c>
      <c r="AJ6" s="56" t="s">
        <v>72</v>
      </c>
      <c r="AK6" s="45" t="s">
        <v>2</v>
      </c>
      <c r="AL6" s="58"/>
      <c r="AM6" s="55"/>
      <c r="AN6" s="56" t="s">
        <v>72</v>
      </c>
      <c r="AO6" s="45" t="s">
        <v>2</v>
      </c>
      <c r="AP6" s="56" t="s">
        <v>72</v>
      </c>
      <c r="AQ6" s="45" t="s">
        <v>2</v>
      </c>
      <c r="AR6" s="58"/>
      <c r="AS6" s="55"/>
      <c r="AT6" s="56" t="s">
        <v>72</v>
      </c>
      <c r="AU6" s="45" t="s">
        <v>2</v>
      </c>
      <c r="AV6" s="56" t="s">
        <v>72</v>
      </c>
      <c r="AW6" s="45" t="s">
        <v>2</v>
      </c>
      <c r="AX6" s="58"/>
      <c r="AY6" s="55"/>
      <c r="AZ6" s="56" t="s">
        <v>72</v>
      </c>
      <c r="BA6" s="45" t="s">
        <v>2</v>
      </c>
      <c r="BB6" s="56" t="s">
        <v>72</v>
      </c>
      <c r="BC6" s="45" t="s">
        <v>2</v>
      </c>
      <c r="BD6" s="58"/>
      <c r="BE6" s="55"/>
      <c r="BF6" s="56" t="s">
        <v>72</v>
      </c>
      <c r="BG6" s="45" t="s">
        <v>2</v>
      </c>
      <c r="BH6" s="56" t="s">
        <v>72</v>
      </c>
      <c r="BI6" s="45" t="s">
        <v>2</v>
      </c>
      <c r="BJ6" s="58"/>
      <c r="BK6" s="55"/>
      <c r="BL6" s="56" t="s">
        <v>72</v>
      </c>
      <c r="BM6" s="45" t="s">
        <v>2</v>
      </c>
      <c r="BN6" s="56" t="s">
        <v>72</v>
      </c>
      <c r="BO6" s="45" t="s">
        <v>2</v>
      </c>
      <c r="BP6" s="58"/>
      <c r="BQ6" s="55"/>
      <c r="BR6" s="56" t="s">
        <v>72</v>
      </c>
      <c r="BS6" s="45" t="s">
        <v>2</v>
      </c>
      <c r="BT6" s="56" t="s">
        <v>72</v>
      </c>
      <c r="BU6" s="45" t="s">
        <v>2</v>
      </c>
      <c r="BV6" s="58"/>
      <c r="BW6" s="55"/>
      <c r="BX6" s="56" t="s">
        <v>72</v>
      </c>
      <c r="BY6" s="45" t="s">
        <v>2</v>
      </c>
      <c r="BZ6" s="56" t="s">
        <v>72</v>
      </c>
      <c r="CA6" s="45" t="s">
        <v>2</v>
      </c>
      <c r="CB6" s="58"/>
      <c r="CC6" s="55"/>
      <c r="CD6" s="56" t="s">
        <v>72</v>
      </c>
      <c r="CE6" s="45" t="s">
        <v>2</v>
      </c>
      <c r="CF6" s="56" t="s">
        <v>72</v>
      </c>
      <c r="CG6" s="45" t="s">
        <v>2</v>
      </c>
      <c r="CH6" s="58"/>
      <c r="CI6" s="55"/>
      <c r="CJ6" s="56" t="s">
        <v>72</v>
      </c>
      <c r="CK6" s="45" t="s">
        <v>2</v>
      </c>
      <c r="CL6" s="56" t="s">
        <v>72</v>
      </c>
      <c r="CM6" s="45" t="s">
        <v>2</v>
      </c>
      <c r="CN6" s="58"/>
      <c r="CO6" s="55"/>
      <c r="CP6" s="56" t="s">
        <v>72</v>
      </c>
      <c r="CQ6" s="45" t="s">
        <v>2</v>
      </c>
      <c r="CR6" s="56" t="s">
        <v>72</v>
      </c>
      <c r="CS6" s="45" t="s">
        <v>2</v>
      </c>
      <c r="CT6" s="58"/>
      <c r="CU6" s="55"/>
      <c r="CV6" s="56" t="s">
        <v>72</v>
      </c>
      <c r="CW6" s="45" t="s">
        <v>2</v>
      </c>
      <c r="CX6" s="56" t="s">
        <v>72</v>
      </c>
      <c r="CY6" s="45" t="s">
        <v>2</v>
      </c>
      <c r="CZ6" s="58"/>
      <c r="DA6" s="55"/>
      <c r="DB6" s="56" t="s">
        <v>72</v>
      </c>
      <c r="DC6" s="45" t="s">
        <v>2</v>
      </c>
      <c r="DD6" s="56" t="s">
        <v>72</v>
      </c>
      <c r="DE6" s="45" t="s">
        <v>2</v>
      </c>
      <c r="DF6" s="58"/>
      <c r="DG6" s="55"/>
      <c r="DH6" s="56" t="s">
        <v>72</v>
      </c>
      <c r="DI6" s="45" t="s">
        <v>2</v>
      </c>
      <c r="DJ6" s="56" t="s">
        <v>72</v>
      </c>
      <c r="DK6" s="45" t="s">
        <v>2</v>
      </c>
      <c r="DL6" s="58"/>
      <c r="DM6" s="55"/>
      <c r="DN6" s="56" t="s">
        <v>72</v>
      </c>
      <c r="DO6" s="45" t="s">
        <v>2</v>
      </c>
      <c r="DP6" s="56" t="s">
        <v>72</v>
      </c>
      <c r="DQ6" s="45" t="s">
        <v>2</v>
      </c>
      <c r="DR6" s="58"/>
      <c r="DS6" s="55"/>
      <c r="DT6" s="56" t="s">
        <v>72</v>
      </c>
      <c r="DU6" s="45" t="s">
        <v>2</v>
      </c>
      <c r="DV6" s="56" t="s">
        <v>72</v>
      </c>
      <c r="DW6" s="45" t="s">
        <v>2</v>
      </c>
      <c r="DX6" s="58"/>
      <c r="DY6" s="55"/>
      <c r="DZ6" s="56" t="s">
        <v>72</v>
      </c>
      <c r="EA6" s="45" t="s">
        <v>2</v>
      </c>
      <c r="EB6" s="56" t="s">
        <v>72</v>
      </c>
      <c r="EC6" s="45" t="s">
        <v>2</v>
      </c>
      <c r="ED6" s="58"/>
      <c r="EE6" s="55"/>
      <c r="EF6" s="56" t="s">
        <v>72</v>
      </c>
      <c r="EG6" s="45" t="s">
        <v>2</v>
      </c>
      <c r="EH6" s="56" t="s">
        <v>72</v>
      </c>
      <c r="EI6" s="45" t="s">
        <v>2</v>
      </c>
      <c r="EJ6" s="58"/>
      <c r="EK6" s="55"/>
      <c r="EL6" s="56" t="s">
        <v>72</v>
      </c>
      <c r="EM6" s="45" t="s">
        <v>2</v>
      </c>
      <c r="EN6" s="56" t="s">
        <v>72</v>
      </c>
      <c r="EO6" s="45" t="s">
        <v>2</v>
      </c>
      <c r="EP6" s="58"/>
      <c r="EQ6" s="55"/>
      <c r="ER6" s="56" t="s">
        <v>72</v>
      </c>
      <c r="ES6" s="45" t="s">
        <v>2</v>
      </c>
      <c r="ET6" s="56" t="s">
        <v>72</v>
      </c>
      <c r="EU6" s="45" t="s">
        <v>2</v>
      </c>
      <c r="EV6" s="58"/>
      <c r="EW6" s="55"/>
      <c r="EX6" s="56" t="s">
        <v>72</v>
      </c>
      <c r="EY6" s="45" t="s">
        <v>2</v>
      </c>
      <c r="EZ6" s="56" t="s">
        <v>72</v>
      </c>
      <c r="FA6" s="45" t="s">
        <v>2</v>
      </c>
      <c r="FB6" s="58"/>
      <c r="FC6" s="55"/>
      <c r="FD6" s="56" t="s">
        <v>72</v>
      </c>
      <c r="FE6" s="45" t="s">
        <v>2</v>
      </c>
      <c r="FF6" s="56" t="s">
        <v>72</v>
      </c>
      <c r="FG6" s="45" t="s">
        <v>2</v>
      </c>
      <c r="FH6" s="58"/>
      <c r="FI6" s="55"/>
      <c r="FJ6" s="56" t="s">
        <v>72</v>
      </c>
      <c r="FK6" s="45" t="s">
        <v>2</v>
      </c>
      <c r="FL6" s="56" t="s">
        <v>72</v>
      </c>
      <c r="FM6" s="45" t="s">
        <v>2</v>
      </c>
      <c r="FN6" s="58"/>
      <c r="FO6" s="55"/>
      <c r="FP6" s="56" t="s">
        <v>72</v>
      </c>
      <c r="FQ6" s="45" t="s">
        <v>2</v>
      </c>
      <c r="FR6" s="56" t="s">
        <v>72</v>
      </c>
      <c r="FS6" s="45" t="s">
        <v>2</v>
      </c>
      <c r="FT6" s="58"/>
      <c r="FU6" s="55"/>
      <c r="FV6" s="56" t="s">
        <v>72</v>
      </c>
      <c r="FW6" s="45" t="s">
        <v>2</v>
      </c>
      <c r="FX6" s="56" t="s">
        <v>72</v>
      </c>
      <c r="FY6" s="45" t="s">
        <v>2</v>
      </c>
      <c r="FZ6" s="58"/>
      <c r="GA6" s="55"/>
      <c r="GB6" s="56" t="s">
        <v>72</v>
      </c>
      <c r="GC6" s="45" t="s">
        <v>2</v>
      </c>
      <c r="GD6" s="56" t="s">
        <v>72</v>
      </c>
      <c r="GE6" s="45" t="s">
        <v>2</v>
      </c>
      <c r="GF6" s="58"/>
      <c r="GG6" s="55"/>
      <c r="GH6" s="56" t="s">
        <v>72</v>
      </c>
      <c r="GI6" s="45" t="s">
        <v>2</v>
      </c>
      <c r="GJ6" s="56" t="s">
        <v>72</v>
      </c>
      <c r="GK6" s="45" t="s">
        <v>2</v>
      </c>
      <c r="GL6" s="58"/>
      <c r="GM6" s="55"/>
      <c r="GN6" s="56" t="s">
        <v>72</v>
      </c>
      <c r="GO6" s="45" t="s">
        <v>2</v>
      </c>
      <c r="GP6" s="56" t="s">
        <v>72</v>
      </c>
      <c r="GQ6" s="45" t="s">
        <v>2</v>
      </c>
      <c r="GR6" s="58"/>
      <c r="GS6" s="55"/>
      <c r="GT6" s="56" t="s">
        <v>72</v>
      </c>
      <c r="GU6" s="53" t="s">
        <v>2</v>
      </c>
      <c r="GV6" s="56" t="s">
        <v>72</v>
      </c>
      <c r="GW6" s="53" t="s">
        <v>2</v>
      </c>
      <c r="GX6" s="58"/>
      <c r="GY6" s="55" t="s">
        <v>72</v>
      </c>
      <c r="GZ6" s="45" t="s">
        <v>2</v>
      </c>
      <c r="HA6" s="55" t="s">
        <v>72</v>
      </c>
      <c r="HB6" s="45" t="s">
        <v>2</v>
      </c>
      <c r="HC6" s="55" t="s">
        <v>72</v>
      </c>
      <c r="HD6" s="45" t="s">
        <v>2</v>
      </c>
      <c r="HE6" s="55" t="s">
        <v>72</v>
      </c>
      <c r="HF6" s="45" t="s">
        <v>2</v>
      </c>
      <c r="HG6" s="65"/>
      <c r="HH6" s="65"/>
      <c r="HI6" s="65"/>
      <c r="HJ6" s="63"/>
      <c r="HK6" s="63"/>
      <c r="HL6" s="63" t="s">
        <v>3</v>
      </c>
      <c r="HM6" s="67" t="s">
        <v>4</v>
      </c>
    </row>
    <row r="7" spans="1:221" s="4" customFormat="1" ht="42.75" customHeight="1">
      <c r="A7" s="63"/>
      <c r="B7" s="55"/>
      <c r="C7" s="55"/>
      <c r="D7" s="56"/>
      <c r="E7" s="45" t="s">
        <v>73</v>
      </c>
      <c r="F7" s="56"/>
      <c r="G7" s="45" t="s">
        <v>73</v>
      </c>
      <c r="H7" s="58"/>
      <c r="I7" s="55"/>
      <c r="J7" s="56"/>
      <c r="K7" s="45" t="s">
        <v>73</v>
      </c>
      <c r="L7" s="56"/>
      <c r="M7" s="45" t="s">
        <v>73</v>
      </c>
      <c r="N7" s="58"/>
      <c r="O7" s="55"/>
      <c r="P7" s="56"/>
      <c r="Q7" s="45" t="s">
        <v>73</v>
      </c>
      <c r="R7" s="56"/>
      <c r="S7" s="45" t="s">
        <v>73</v>
      </c>
      <c r="T7" s="58"/>
      <c r="U7" s="55"/>
      <c r="V7" s="56"/>
      <c r="W7" s="45" t="s">
        <v>73</v>
      </c>
      <c r="X7" s="56"/>
      <c r="Y7" s="45" t="s">
        <v>73</v>
      </c>
      <c r="Z7" s="58"/>
      <c r="AA7" s="55"/>
      <c r="AB7" s="56"/>
      <c r="AC7" s="45" t="s">
        <v>73</v>
      </c>
      <c r="AD7" s="56"/>
      <c r="AE7" s="45" t="s">
        <v>73</v>
      </c>
      <c r="AF7" s="58"/>
      <c r="AG7" s="55"/>
      <c r="AH7" s="56"/>
      <c r="AI7" s="45" t="s">
        <v>73</v>
      </c>
      <c r="AJ7" s="56"/>
      <c r="AK7" s="45" t="s">
        <v>73</v>
      </c>
      <c r="AL7" s="58"/>
      <c r="AM7" s="55"/>
      <c r="AN7" s="56"/>
      <c r="AO7" s="45" t="s">
        <v>73</v>
      </c>
      <c r="AP7" s="56"/>
      <c r="AQ7" s="45" t="s">
        <v>73</v>
      </c>
      <c r="AR7" s="58"/>
      <c r="AS7" s="55"/>
      <c r="AT7" s="56"/>
      <c r="AU7" s="45" t="s">
        <v>73</v>
      </c>
      <c r="AV7" s="56"/>
      <c r="AW7" s="45" t="s">
        <v>73</v>
      </c>
      <c r="AX7" s="58"/>
      <c r="AY7" s="55"/>
      <c r="AZ7" s="56"/>
      <c r="BA7" s="45" t="s">
        <v>73</v>
      </c>
      <c r="BB7" s="56"/>
      <c r="BC7" s="45" t="s">
        <v>73</v>
      </c>
      <c r="BD7" s="58"/>
      <c r="BE7" s="55"/>
      <c r="BF7" s="56"/>
      <c r="BG7" s="45" t="s">
        <v>73</v>
      </c>
      <c r="BH7" s="56"/>
      <c r="BI7" s="45" t="s">
        <v>73</v>
      </c>
      <c r="BJ7" s="58"/>
      <c r="BK7" s="55"/>
      <c r="BL7" s="56"/>
      <c r="BM7" s="45" t="s">
        <v>73</v>
      </c>
      <c r="BN7" s="56"/>
      <c r="BO7" s="45" t="s">
        <v>73</v>
      </c>
      <c r="BP7" s="58"/>
      <c r="BQ7" s="55"/>
      <c r="BR7" s="56"/>
      <c r="BS7" s="45" t="s">
        <v>73</v>
      </c>
      <c r="BT7" s="56"/>
      <c r="BU7" s="45" t="s">
        <v>73</v>
      </c>
      <c r="BV7" s="58"/>
      <c r="BW7" s="55"/>
      <c r="BX7" s="56"/>
      <c r="BY7" s="45" t="s">
        <v>73</v>
      </c>
      <c r="BZ7" s="56"/>
      <c r="CA7" s="45" t="s">
        <v>73</v>
      </c>
      <c r="CB7" s="58"/>
      <c r="CC7" s="55"/>
      <c r="CD7" s="56"/>
      <c r="CE7" s="45" t="s">
        <v>73</v>
      </c>
      <c r="CF7" s="56"/>
      <c r="CG7" s="45" t="s">
        <v>73</v>
      </c>
      <c r="CH7" s="58"/>
      <c r="CI7" s="55"/>
      <c r="CJ7" s="56"/>
      <c r="CK7" s="45" t="s">
        <v>73</v>
      </c>
      <c r="CL7" s="56"/>
      <c r="CM7" s="45" t="s">
        <v>73</v>
      </c>
      <c r="CN7" s="58"/>
      <c r="CO7" s="55"/>
      <c r="CP7" s="56"/>
      <c r="CQ7" s="45" t="s">
        <v>73</v>
      </c>
      <c r="CR7" s="56"/>
      <c r="CS7" s="45" t="s">
        <v>73</v>
      </c>
      <c r="CT7" s="58"/>
      <c r="CU7" s="55"/>
      <c r="CV7" s="56"/>
      <c r="CW7" s="45" t="s">
        <v>73</v>
      </c>
      <c r="CX7" s="56"/>
      <c r="CY7" s="45" t="s">
        <v>73</v>
      </c>
      <c r="CZ7" s="58"/>
      <c r="DA7" s="55"/>
      <c r="DB7" s="56"/>
      <c r="DC7" s="45" t="s">
        <v>73</v>
      </c>
      <c r="DD7" s="56"/>
      <c r="DE7" s="45" t="s">
        <v>73</v>
      </c>
      <c r="DF7" s="58"/>
      <c r="DG7" s="55"/>
      <c r="DH7" s="56"/>
      <c r="DI7" s="45" t="s">
        <v>73</v>
      </c>
      <c r="DJ7" s="56"/>
      <c r="DK7" s="45" t="s">
        <v>73</v>
      </c>
      <c r="DL7" s="58"/>
      <c r="DM7" s="55"/>
      <c r="DN7" s="56"/>
      <c r="DO7" s="45" t="s">
        <v>73</v>
      </c>
      <c r="DP7" s="56"/>
      <c r="DQ7" s="45" t="s">
        <v>73</v>
      </c>
      <c r="DR7" s="58"/>
      <c r="DS7" s="55"/>
      <c r="DT7" s="56"/>
      <c r="DU7" s="45" t="s">
        <v>73</v>
      </c>
      <c r="DV7" s="56"/>
      <c r="DW7" s="45" t="s">
        <v>73</v>
      </c>
      <c r="DX7" s="58"/>
      <c r="DY7" s="55"/>
      <c r="DZ7" s="56"/>
      <c r="EA7" s="45" t="s">
        <v>73</v>
      </c>
      <c r="EB7" s="56"/>
      <c r="EC7" s="45" t="s">
        <v>73</v>
      </c>
      <c r="ED7" s="58"/>
      <c r="EE7" s="55"/>
      <c r="EF7" s="56"/>
      <c r="EG7" s="45" t="s">
        <v>73</v>
      </c>
      <c r="EH7" s="56"/>
      <c r="EI7" s="45" t="s">
        <v>73</v>
      </c>
      <c r="EJ7" s="58"/>
      <c r="EK7" s="55"/>
      <c r="EL7" s="56"/>
      <c r="EM7" s="45" t="s">
        <v>73</v>
      </c>
      <c r="EN7" s="56"/>
      <c r="EO7" s="45" t="s">
        <v>73</v>
      </c>
      <c r="EP7" s="58"/>
      <c r="EQ7" s="55"/>
      <c r="ER7" s="56"/>
      <c r="ES7" s="45" t="s">
        <v>73</v>
      </c>
      <c r="ET7" s="56"/>
      <c r="EU7" s="45" t="s">
        <v>73</v>
      </c>
      <c r="EV7" s="58"/>
      <c r="EW7" s="55"/>
      <c r="EX7" s="56"/>
      <c r="EY7" s="45" t="s">
        <v>73</v>
      </c>
      <c r="EZ7" s="56"/>
      <c r="FA7" s="45" t="s">
        <v>73</v>
      </c>
      <c r="FB7" s="58"/>
      <c r="FC7" s="55"/>
      <c r="FD7" s="56"/>
      <c r="FE7" s="45" t="s">
        <v>73</v>
      </c>
      <c r="FF7" s="56"/>
      <c r="FG7" s="45" t="s">
        <v>73</v>
      </c>
      <c r="FH7" s="58"/>
      <c r="FI7" s="55"/>
      <c r="FJ7" s="56"/>
      <c r="FK7" s="45" t="s">
        <v>73</v>
      </c>
      <c r="FL7" s="56"/>
      <c r="FM7" s="45" t="s">
        <v>73</v>
      </c>
      <c r="FN7" s="58"/>
      <c r="FO7" s="55"/>
      <c r="FP7" s="56"/>
      <c r="FQ7" s="45" t="s">
        <v>73</v>
      </c>
      <c r="FR7" s="56"/>
      <c r="FS7" s="45" t="s">
        <v>73</v>
      </c>
      <c r="FT7" s="58"/>
      <c r="FU7" s="55"/>
      <c r="FV7" s="56"/>
      <c r="FW7" s="45" t="s">
        <v>73</v>
      </c>
      <c r="FX7" s="56"/>
      <c r="FY7" s="45" t="s">
        <v>73</v>
      </c>
      <c r="FZ7" s="58"/>
      <c r="GA7" s="55"/>
      <c r="GB7" s="56"/>
      <c r="GC7" s="45" t="s">
        <v>73</v>
      </c>
      <c r="GD7" s="56"/>
      <c r="GE7" s="45" t="s">
        <v>73</v>
      </c>
      <c r="GF7" s="58"/>
      <c r="GG7" s="55"/>
      <c r="GH7" s="56"/>
      <c r="GI7" s="45" t="s">
        <v>73</v>
      </c>
      <c r="GJ7" s="56"/>
      <c r="GK7" s="45" t="s">
        <v>73</v>
      </c>
      <c r="GL7" s="58"/>
      <c r="GM7" s="55"/>
      <c r="GN7" s="56"/>
      <c r="GO7" s="45" t="s">
        <v>73</v>
      </c>
      <c r="GP7" s="56"/>
      <c r="GQ7" s="45" t="s">
        <v>73</v>
      </c>
      <c r="GR7" s="58"/>
      <c r="GS7" s="55"/>
      <c r="GT7" s="56"/>
      <c r="GU7" s="53" t="s">
        <v>73</v>
      </c>
      <c r="GV7" s="56"/>
      <c r="GW7" s="53" t="s">
        <v>73</v>
      </c>
      <c r="GX7" s="58"/>
      <c r="GY7" s="55"/>
      <c r="GZ7" s="45" t="s">
        <v>73</v>
      </c>
      <c r="HA7" s="55"/>
      <c r="HB7" s="45" t="s">
        <v>73</v>
      </c>
      <c r="HC7" s="55"/>
      <c r="HD7" s="45" t="s">
        <v>73</v>
      </c>
      <c r="HE7" s="55"/>
      <c r="HF7" s="45" t="s">
        <v>73</v>
      </c>
      <c r="HG7" s="65"/>
      <c r="HH7" s="65"/>
      <c r="HI7" s="65"/>
      <c r="HJ7" s="63"/>
      <c r="HK7" s="63"/>
      <c r="HL7" s="63"/>
      <c r="HM7" s="67"/>
    </row>
    <row r="8" spans="1:221" s="7" customFormat="1" ht="33.75">
      <c r="A8" s="46">
        <v>1</v>
      </c>
      <c r="B8" s="5">
        <v>2</v>
      </c>
      <c r="C8" s="46">
        <v>3</v>
      </c>
      <c r="D8" s="25">
        <v>3</v>
      </c>
      <c r="E8" s="6">
        <v>4</v>
      </c>
      <c r="F8" s="25">
        <v>5</v>
      </c>
      <c r="G8" s="6">
        <v>6</v>
      </c>
      <c r="H8" s="30">
        <v>7</v>
      </c>
      <c r="I8" s="46">
        <v>9</v>
      </c>
      <c r="J8" s="25">
        <v>8</v>
      </c>
      <c r="K8" s="6">
        <v>9</v>
      </c>
      <c r="L8" s="25">
        <v>10</v>
      </c>
      <c r="M8" s="6">
        <v>11</v>
      </c>
      <c r="N8" s="36">
        <v>12</v>
      </c>
      <c r="O8" s="6">
        <v>15</v>
      </c>
      <c r="P8" s="25">
        <v>13</v>
      </c>
      <c r="Q8" s="6">
        <v>14</v>
      </c>
      <c r="R8" s="25">
        <v>15</v>
      </c>
      <c r="S8" s="6">
        <v>16</v>
      </c>
      <c r="T8" s="36">
        <v>17</v>
      </c>
      <c r="U8" s="6">
        <v>21</v>
      </c>
      <c r="V8" s="25">
        <v>18</v>
      </c>
      <c r="W8" s="6">
        <v>19</v>
      </c>
      <c r="X8" s="25">
        <v>20</v>
      </c>
      <c r="Y8" s="6">
        <v>21</v>
      </c>
      <c r="Z8" s="36">
        <v>22</v>
      </c>
      <c r="AA8" s="6">
        <v>27</v>
      </c>
      <c r="AB8" s="25">
        <v>23</v>
      </c>
      <c r="AC8" s="6">
        <v>24</v>
      </c>
      <c r="AD8" s="25">
        <v>25</v>
      </c>
      <c r="AE8" s="6">
        <v>26</v>
      </c>
      <c r="AF8" s="36">
        <v>27</v>
      </c>
      <c r="AG8" s="6">
        <v>33</v>
      </c>
      <c r="AH8" s="25">
        <v>28</v>
      </c>
      <c r="AI8" s="6">
        <v>29</v>
      </c>
      <c r="AJ8" s="25">
        <v>30</v>
      </c>
      <c r="AK8" s="6">
        <v>31</v>
      </c>
      <c r="AL8" s="36">
        <v>32</v>
      </c>
      <c r="AM8" s="6">
        <v>39</v>
      </c>
      <c r="AN8" s="25">
        <v>33</v>
      </c>
      <c r="AO8" s="6">
        <v>34</v>
      </c>
      <c r="AP8" s="25">
        <v>35</v>
      </c>
      <c r="AQ8" s="6">
        <v>36</v>
      </c>
      <c r="AR8" s="36">
        <v>37</v>
      </c>
      <c r="AS8" s="6">
        <v>45</v>
      </c>
      <c r="AT8" s="25">
        <v>38</v>
      </c>
      <c r="AU8" s="6">
        <v>39</v>
      </c>
      <c r="AV8" s="25">
        <v>40</v>
      </c>
      <c r="AW8" s="6">
        <v>41</v>
      </c>
      <c r="AX8" s="36">
        <v>42</v>
      </c>
      <c r="AY8" s="6">
        <v>51</v>
      </c>
      <c r="AZ8" s="25">
        <v>43</v>
      </c>
      <c r="BA8" s="6">
        <v>44</v>
      </c>
      <c r="BB8" s="25">
        <v>45</v>
      </c>
      <c r="BC8" s="6">
        <v>46</v>
      </c>
      <c r="BD8" s="36">
        <v>47</v>
      </c>
      <c r="BE8" s="6">
        <v>57</v>
      </c>
      <c r="BF8" s="25">
        <v>48</v>
      </c>
      <c r="BG8" s="6">
        <v>49</v>
      </c>
      <c r="BH8" s="25">
        <v>50</v>
      </c>
      <c r="BI8" s="6">
        <v>51</v>
      </c>
      <c r="BJ8" s="36">
        <v>52</v>
      </c>
      <c r="BK8" s="6">
        <v>63</v>
      </c>
      <c r="BL8" s="25">
        <v>53</v>
      </c>
      <c r="BM8" s="6">
        <v>54</v>
      </c>
      <c r="BN8" s="25">
        <v>55</v>
      </c>
      <c r="BO8" s="6">
        <v>56</v>
      </c>
      <c r="BP8" s="36">
        <v>57</v>
      </c>
      <c r="BQ8" s="6">
        <v>69</v>
      </c>
      <c r="BR8" s="25">
        <v>58</v>
      </c>
      <c r="BS8" s="6">
        <v>59</v>
      </c>
      <c r="BT8" s="25">
        <v>60</v>
      </c>
      <c r="BU8" s="6">
        <v>61</v>
      </c>
      <c r="BV8" s="36">
        <v>62</v>
      </c>
      <c r="BW8" s="6">
        <v>75</v>
      </c>
      <c r="BX8" s="25">
        <v>63</v>
      </c>
      <c r="BY8" s="6">
        <v>64</v>
      </c>
      <c r="BZ8" s="25">
        <v>65</v>
      </c>
      <c r="CA8" s="6">
        <v>66</v>
      </c>
      <c r="CB8" s="36">
        <v>67</v>
      </c>
      <c r="CC8" s="6">
        <v>81</v>
      </c>
      <c r="CD8" s="25">
        <v>68</v>
      </c>
      <c r="CE8" s="6">
        <v>69</v>
      </c>
      <c r="CF8" s="25">
        <v>70</v>
      </c>
      <c r="CG8" s="6">
        <v>71</v>
      </c>
      <c r="CH8" s="36">
        <v>72</v>
      </c>
      <c r="CI8" s="6">
        <v>87</v>
      </c>
      <c r="CJ8" s="25">
        <v>73</v>
      </c>
      <c r="CK8" s="6">
        <v>74</v>
      </c>
      <c r="CL8" s="25">
        <v>75</v>
      </c>
      <c r="CM8" s="6">
        <v>76</v>
      </c>
      <c r="CN8" s="36">
        <v>77</v>
      </c>
      <c r="CO8" s="6">
        <v>93</v>
      </c>
      <c r="CP8" s="25">
        <v>78</v>
      </c>
      <c r="CQ8" s="6">
        <v>79</v>
      </c>
      <c r="CR8" s="25">
        <v>80</v>
      </c>
      <c r="CS8" s="6">
        <v>81</v>
      </c>
      <c r="CT8" s="36">
        <v>82</v>
      </c>
      <c r="CU8" s="6">
        <v>99</v>
      </c>
      <c r="CV8" s="25">
        <v>83</v>
      </c>
      <c r="CW8" s="6">
        <v>84</v>
      </c>
      <c r="CX8" s="25">
        <v>85</v>
      </c>
      <c r="CY8" s="6">
        <v>86</v>
      </c>
      <c r="CZ8" s="36">
        <v>87</v>
      </c>
      <c r="DA8" s="6">
        <v>105</v>
      </c>
      <c r="DB8" s="25">
        <v>88</v>
      </c>
      <c r="DC8" s="6">
        <v>89</v>
      </c>
      <c r="DD8" s="25">
        <v>90</v>
      </c>
      <c r="DE8" s="6">
        <v>91</v>
      </c>
      <c r="DF8" s="36">
        <v>92</v>
      </c>
      <c r="DG8" s="6">
        <v>111</v>
      </c>
      <c r="DH8" s="25">
        <v>93</v>
      </c>
      <c r="DI8" s="6">
        <v>94</v>
      </c>
      <c r="DJ8" s="25">
        <v>95</v>
      </c>
      <c r="DK8" s="6">
        <v>96</v>
      </c>
      <c r="DL8" s="36">
        <v>97</v>
      </c>
      <c r="DM8" s="6">
        <v>117</v>
      </c>
      <c r="DN8" s="25">
        <v>98</v>
      </c>
      <c r="DO8" s="6">
        <v>99</v>
      </c>
      <c r="DP8" s="25">
        <v>100</v>
      </c>
      <c r="DQ8" s="6">
        <v>101</v>
      </c>
      <c r="DR8" s="36">
        <v>102</v>
      </c>
      <c r="DS8" s="6">
        <v>123</v>
      </c>
      <c r="DT8" s="25">
        <v>103</v>
      </c>
      <c r="DU8" s="6">
        <v>104</v>
      </c>
      <c r="DV8" s="25">
        <v>105</v>
      </c>
      <c r="DW8" s="6">
        <v>106</v>
      </c>
      <c r="DX8" s="36">
        <v>107</v>
      </c>
      <c r="DY8" s="6">
        <v>129</v>
      </c>
      <c r="DZ8" s="25">
        <v>108</v>
      </c>
      <c r="EA8" s="6">
        <v>109</v>
      </c>
      <c r="EB8" s="25">
        <v>110</v>
      </c>
      <c r="EC8" s="6">
        <v>111</v>
      </c>
      <c r="ED8" s="36">
        <v>112</v>
      </c>
      <c r="EE8" s="6">
        <v>135</v>
      </c>
      <c r="EF8" s="25">
        <v>113</v>
      </c>
      <c r="EG8" s="6">
        <v>114</v>
      </c>
      <c r="EH8" s="25">
        <v>115</v>
      </c>
      <c r="EI8" s="6">
        <v>116</v>
      </c>
      <c r="EJ8" s="36">
        <v>117</v>
      </c>
      <c r="EK8" s="6">
        <v>141</v>
      </c>
      <c r="EL8" s="25">
        <v>118</v>
      </c>
      <c r="EM8" s="6">
        <v>119</v>
      </c>
      <c r="EN8" s="25">
        <v>120</v>
      </c>
      <c r="EO8" s="6">
        <v>121</v>
      </c>
      <c r="EP8" s="36">
        <v>122</v>
      </c>
      <c r="EQ8" s="6">
        <v>147</v>
      </c>
      <c r="ER8" s="25">
        <v>123</v>
      </c>
      <c r="ES8" s="6">
        <v>124</v>
      </c>
      <c r="ET8" s="25">
        <v>125</v>
      </c>
      <c r="EU8" s="6">
        <v>126</v>
      </c>
      <c r="EV8" s="36">
        <v>127</v>
      </c>
      <c r="EW8" s="6">
        <v>153</v>
      </c>
      <c r="EX8" s="25">
        <v>128</v>
      </c>
      <c r="EY8" s="6">
        <v>129</v>
      </c>
      <c r="EZ8" s="25">
        <v>130</v>
      </c>
      <c r="FA8" s="6">
        <v>131</v>
      </c>
      <c r="FB8" s="36">
        <v>132</v>
      </c>
      <c r="FC8" s="6">
        <v>159</v>
      </c>
      <c r="FD8" s="25">
        <v>133</v>
      </c>
      <c r="FE8" s="6">
        <v>134</v>
      </c>
      <c r="FF8" s="25">
        <v>135</v>
      </c>
      <c r="FG8" s="6">
        <v>136</v>
      </c>
      <c r="FH8" s="36">
        <v>137</v>
      </c>
      <c r="FI8" s="6">
        <v>165</v>
      </c>
      <c r="FJ8" s="25">
        <v>138</v>
      </c>
      <c r="FK8" s="6">
        <v>139</v>
      </c>
      <c r="FL8" s="25">
        <v>140</v>
      </c>
      <c r="FM8" s="6">
        <v>141</v>
      </c>
      <c r="FN8" s="36">
        <v>142</v>
      </c>
      <c r="FO8" s="6">
        <v>171</v>
      </c>
      <c r="FP8" s="25">
        <v>143</v>
      </c>
      <c r="FQ8" s="6">
        <v>144</v>
      </c>
      <c r="FR8" s="25">
        <v>145</v>
      </c>
      <c r="FS8" s="6">
        <v>146</v>
      </c>
      <c r="FT8" s="36">
        <v>147</v>
      </c>
      <c r="FU8" s="6">
        <v>177</v>
      </c>
      <c r="FV8" s="25">
        <v>148</v>
      </c>
      <c r="FW8" s="6">
        <v>149</v>
      </c>
      <c r="FX8" s="25">
        <v>150</v>
      </c>
      <c r="FY8" s="6">
        <v>151</v>
      </c>
      <c r="FZ8" s="36">
        <v>152</v>
      </c>
      <c r="GA8" s="6">
        <v>183</v>
      </c>
      <c r="GB8" s="25">
        <v>153</v>
      </c>
      <c r="GC8" s="6">
        <v>154</v>
      </c>
      <c r="GD8" s="25">
        <v>155</v>
      </c>
      <c r="GE8" s="6">
        <v>156</v>
      </c>
      <c r="GF8" s="36">
        <v>157</v>
      </c>
      <c r="GG8" s="6">
        <v>189</v>
      </c>
      <c r="GH8" s="25">
        <v>158</v>
      </c>
      <c r="GI8" s="6">
        <v>159</v>
      </c>
      <c r="GJ8" s="25">
        <v>160</v>
      </c>
      <c r="GK8" s="6">
        <v>161</v>
      </c>
      <c r="GL8" s="36">
        <v>162</v>
      </c>
      <c r="GM8" s="6">
        <v>195</v>
      </c>
      <c r="GN8" s="25">
        <v>163</v>
      </c>
      <c r="GO8" s="6">
        <v>164</v>
      </c>
      <c r="GP8" s="25">
        <v>165</v>
      </c>
      <c r="GQ8" s="6">
        <v>166</v>
      </c>
      <c r="GR8" s="36">
        <v>167</v>
      </c>
      <c r="GS8" s="6">
        <v>201</v>
      </c>
      <c r="GT8" s="6">
        <v>168</v>
      </c>
      <c r="GU8" s="6">
        <v>169</v>
      </c>
      <c r="GV8" s="6">
        <v>170</v>
      </c>
      <c r="GW8" s="6">
        <v>171</v>
      </c>
      <c r="GX8" s="6">
        <v>172</v>
      </c>
      <c r="GY8" s="37">
        <v>168</v>
      </c>
      <c r="GZ8" s="6">
        <v>169</v>
      </c>
      <c r="HA8" s="37">
        <v>170</v>
      </c>
      <c r="HB8" s="6">
        <v>171</v>
      </c>
      <c r="HC8" s="37">
        <v>172</v>
      </c>
      <c r="HD8" s="6">
        <v>173</v>
      </c>
      <c r="HE8" s="37">
        <v>174</v>
      </c>
      <c r="HF8" s="6">
        <v>175</v>
      </c>
      <c r="HG8" s="6">
        <v>176</v>
      </c>
      <c r="HH8" s="6">
        <v>177</v>
      </c>
      <c r="HI8" s="6">
        <v>178</v>
      </c>
      <c r="HJ8" s="6">
        <v>179</v>
      </c>
      <c r="HK8" s="54" t="s">
        <v>189</v>
      </c>
      <c r="HL8" s="6">
        <v>181</v>
      </c>
      <c r="HM8" s="6">
        <v>182</v>
      </c>
    </row>
    <row r="9" spans="1:221" ht="15.75">
      <c r="A9" s="8" t="s">
        <v>5</v>
      </c>
      <c r="B9" s="8"/>
      <c r="C9" s="8"/>
      <c r="D9" s="10"/>
      <c r="E9" s="9"/>
      <c r="F9" s="10"/>
      <c r="G9" s="9"/>
      <c r="H9" s="9"/>
      <c r="I9" s="8"/>
      <c r="J9" s="10"/>
      <c r="K9" s="9"/>
      <c r="L9" s="10"/>
      <c r="M9" s="9"/>
      <c r="N9" s="9"/>
      <c r="O9" s="8"/>
      <c r="P9" s="10"/>
      <c r="Q9" s="9"/>
      <c r="R9" s="10"/>
      <c r="S9" s="9"/>
      <c r="T9" s="9"/>
      <c r="U9" s="8"/>
      <c r="V9" s="10"/>
      <c r="W9" s="9"/>
      <c r="X9" s="10"/>
      <c r="Y9" s="9"/>
      <c r="Z9" s="9"/>
      <c r="AA9" s="8"/>
      <c r="AB9" s="10"/>
      <c r="AC9" s="9"/>
      <c r="AD9" s="10"/>
      <c r="AE9" s="9"/>
      <c r="AF9" s="9"/>
      <c r="AG9" s="8"/>
      <c r="AH9" s="10"/>
      <c r="AI9" s="9"/>
      <c r="AJ9" s="10"/>
      <c r="AK9" s="9"/>
      <c r="AL9" s="9"/>
      <c r="AM9" s="8"/>
      <c r="AN9" s="10"/>
      <c r="AO9" s="9"/>
      <c r="AP9" s="10"/>
      <c r="AQ9" s="9"/>
      <c r="AR9" s="9"/>
      <c r="AS9" s="8"/>
      <c r="AT9" s="10"/>
      <c r="AU9" s="9"/>
      <c r="AV9" s="10"/>
      <c r="AW9" s="9"/>
      <c r="AX9" s="9"/>
      <c r="AY9" s="8"/>
      <c r="AZ9" s="10"/>
      <c r="BA9" s="9"/>
      <c r="BB9" s="10"/>
      <c r="BC9" s="9"/>
      <c r="BD9" s="9"/>
      <c r="BE9" s="8"/>
      <c r="BF9" s="10"/>
      <c r="BG9" s="9"/>
      <c r="BH9" s="10"/>
      <c r="BI9" s="9"/>
      <c r="BJ9" s="9"/>
      <c r="BK9" s="8"/>
      <c r="BL9" s="10"/>
      <c r="BM9" s="9"/>
      <c r="BN9" s="10"/>
      <c r="BO9" s="9"/>
      <c r="BP9" s="9"/>
      <c r="BQ9" s="8"/>
      <c r="BR9" s="10"/>
      <c r="BS9" s="9"/>
      <c r="BT9" s="10"/>
      <c r="BU9" s="9"/>
      <c r="BV9" s="9"/>
      <c r="BW9" s="8"/>
      <c r="BX9" s="10"/>
      <c r="BY9" s="9"/>
      <c r="BZ9" s="10"/>
      <c r="CA9" s="9"/>
      <c r="CB9" s="9"/>
      <c r="CC9" s="8"/>
      <c r="CD9" s="10"/>
      <c r="CE9" s="9"/>
      <c r="CF9" s="10"/>
      <c r="CG9" s="9"/>
      <c r="CH9" s="9"/>
      <c r="CI9" s="8"/>
      <c r="CJ9" s="10"/>
      <c r="CK9" s="9"/>
      <c r="CL9" s="10"/>
      <c r="CM9" s="9"/>
      <c r="CN9" s="9"/>
      <c r="CO9" s="8"/>
      <c r="CP9" s="10"/>
      <c r="CQ9" s="9"/>
      <c r="CR9" s="10"/>
      <c r="CS9" s="9"/>
      <c r="CT9" s="9"/>
      <c r="CU9" s="8"/>
      <c r="CV9" s="10"/>
      <c r="CW9" s="9"/>
      <c r="CX9" s="10"/>
      <c r="CY9" s="9"/>
      <c r="CZ9" s="9"/>
      <c r="DA9" s="8"/>
      <c r="DB9" s="10"/>
      <c r="DC9" s="9"/>
      <c r="DD9" s="10"/>
      <c r="DE9" s="9"/>
      <c r="DF9" s="9"/>
      <c r="DG9" s="8"/>
      <c r="DH9" s="10"/>
      <c r="DI9" s="9"/>
      <c r="DJ9" s="10"/>
      <c r="DK9" s="9"/>
      <c r="DL9" s="9"/>
      <c r="DM9" s="8"/>
      <c r="DN9" s="10"/>
      <c r="DO9" s="9"/>
      <c r="DP9" s="10"/>
      <c r="DQ9" s="9"/>
      <c r="DR9" s="9"/>
      <c r="DS9" s="8"/>
      <c r="DT9" s="10"/>
      <c r="DU9" s="9"/>
      <c r="DV9" s="10"/>
      <c r="DW9" s="9"/>
      <c r="DX9" s="9"/>
      <c r="DY9" s="8"/>
      <c r="DZ9" s="10"/>
      <c r="EA9" s="9"/>
      <c r="EB9" s="10"/>
      <c r="EC9" s="9"/>
      <c r="ED9" s="9"/>
      <c r="EE9" s="8"/>
      <c r="EF9" s="10"/>
      <c r="EG9" s="9"/>
      <c r="EH9" s="10"/>
      <c r="EI9" s="9"/>
      <c r="EJ9" s="9"/>
      <c r="EK9" s="8"/>
      <c r="EL9" s="10"/>
      <c r="EM9" s="9"/>
      <c r="EN9" s="10"/>
      <c r="EO9" s="9"/>
      <c r="EP9" s="9"/>
      <c r="EQ9" s="8"/>
      <c r="ER9" s="10"/>
      <c r="ES9" s="9"/>
      <c r="ET9" s="10"/>
      <c r="EU9" s="9"/>
      <c r="EV9" s="9"/>
      <c r="EW9" s="8"/>
      <c r="EX9" s="10"/>
      <c r="EY9" s="9"/>
      <c r="EZ9" s="10"/>
      <c r="FA9" s="9"/>
      <c r="FB9" s="9"/>
      <c r="FC9" s="8"/>
      <c r="FD9" s="10"/>
      <c r="FE9" s="9"/>
      <c r="FF9" s="10"/>
      <c r="FG9" s="9"/>
      <c r="FH9" s="9"/>
      <c r="FI9" s="8"/>
      <c r="FJ9" s="10"/>
      <c r="FK9" s="9"/>
      <c r="FL9" s="10"/>
      <c r="FM9" s="9"/>
      <c r="FN9" s="9"/>
      <c r="FO9" s="8"/>
      <c r="FP9" s="10"/>
      <c r="FQ9" s="9"/>
      <c r="FR9" s="10"/>
      <c r="FS9" s="9"/>
      <c r="FT9" s="9"/>
      <c r="FU9" s="8"/>
      <c r="FV9" s="10"/>
      <c r="FW9" s="9"/>
      <c r="FX9" s="10"/>
      <c r="FY9" s="9"/>
      <c r="FZ9" s="9"/>
      <c r="GA9" s="8"/>
      <c r="GB9" s="10"/>
      <c r="GC9" s="9"/>
      <c r="GD9" s="10"/>
      <c r="GE9" s="9"/>
      <c r="GF9" s="9"/>
      <c r="GG9" s="8"/>
      <c r="GH9" s="10"/>
      <c r="GI9" s="9"/>
      <c r="GJ9" s="10"/>
      <c r="GK9" s="9"/>
      <c r="GL9" s="9"/>
      <c r="GM9" s="8"/>
      <c r="GN9" s="10"/>
      <c r="GO9" s="9"/>
      <c r="GP9" s="10"/>
      <c r="GQ9" s="9"/>
      <c r="GR9" s="9"/>
      <c r="GS9" s="8"/>
      <c r="GT9" s="8"/>
      <c r="GU9" s="8"/>
      <c r="GV9" s="8"/>
      <c r="GW9" s="8"/>
      <c r="GX9" s="8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40"/>
      <c r="HK9" s="11"/>
      <c r="HL9" s="11"/>
      <c r="HM9" s="11"/>
    </row>
    <row r="10" spans="1:221" ht="38.25">
      <c r="A10" s="12" t="s">
        <v>6</v>
      </c>
      <c r="B10" s="13" t="s">
        <v>7</v>
      </c>
      <c r="C10" s="32">
        <v>35</v>
      </c>
      <c r="D10" s="11">
        <v>162.75</v>
      </c>
      <c r="E10" s="15">
        <f>D10</f>
        <v>162.75</v>
      </c>
      <c r="F10" s="11">
        <v>37.43</v>
      </c>
      <c r="G10" s="26">
        <f>D10*0.22</f>
        <v>35.805</v>
      </c>
      <c r="H10" s="31">
        <f>D10+F10</f>
        <v>200.18</v>
      </c>
      <c r="I10" s="32">
        <v>35</v>
      </c>
      <c r="J10" s="11">
        <v>142.44999999999999</v>
      </c>
      <c r="K10" s="15">
        <f>J10</f>
        <v>142.44999999999999</v>
      </c>
      <c r="L10" s="11">
        <f>J10*0.3</f>
        <v>42.734999999999992</v>
      </c>
      <c r="M10" s="26">
        <f>J10*0.19</f>
        <v>27.065499999999997</v>
      </c>
      <c r="N10" s="31">
        <f>J10+L10</f>
        <v>185.18499999999997</v>
      </c>
      <c r="O10" s="32">
        <v>35</v>
      </c>
      <c r="P10" s="28">
        <v>162.75</v>
      </c>
      <c r="Q10" s="15">
        <f>P10</f>
        <v>162.75</v>
      </c>
      <c r="R10" s="11">
        <f>P10*0.21</f>
        <v>34.177500000000002</v>
      </c>
      <c r="S10" s="26">
        <f>P10*0.18</f>
        <v>29.294999999999998</v>
      </c>
      <c r="T10" s="31">
        <f>P10+R10</f>
        <v>196.92750000000001</v>
      </c>
      <c r="U10" s="32">
        <v>35</v>
      </c>
      <c r="V10" s="11">
        <v>162.75</v>
      </c>
      <c r="W10" s="15">
        <f>V10</f>
        <v>162.75</v>
      </c>
      <c r="X10" s="11">
        <f>V10*0.27</f>
        <v>43.942500000000003</v>
      </c>
      <c r="Y10" s="26">
        <f>V10*0.22</f>
        <v>35.805</v>
      </c>
      <c r="Z10" s="31">
        <f>V10+X10</f>
        <v>206.6925</v>
      </c>
      <c r="AA10" s="32">
        <v>35</v>
      </c>
      <c r="AB10" s="28">
        <v>169.4</v>
      </c>
      <c r="AC10" s="15">
        <f>AB10</f>
        <v>169.4</v>
      </c>
      <c r="AD10" s="28">
        <f>AB10*0.38</f>
        <v>64.372</v>
      </c>
      <c r="AE10" s="26">
        <f>AB10*0.32</f>
        <v>54.208000000000006</v>
      </c>
      <c r="AF10" s="31">
        <f>AB10+AD10</f>
        <v>233.77199999999999</v>
      </c>
      <c r="AG10" s="32">
        <v>10</v>
      </c>
      <c r="AH10" s="11">
        <v>165.55</v>
      </c>
      <c r="AI10" s="15">
        <f>AH10</f>
        <v>165.55</v>
      </c>
      <c r="AJ10" s="11">
        <f>AH10*0.1</f>
        <v>16.555000000000003</v>
      </c>
      <c r="AK10" s="26">
        <f>AH10*0.09</f>
        <v>14.8995</v>
      </c>
      <c r="AL10" s="31">
        <f>AH10+AJ10</f>
        <v>182.10500000000002</v>
      </c>
      <c r="AM10" s="32">
        <v>35</v>
      </c>
      <c r="AN10" s="11">
        <v>154.35</v>
      </c>
      <c r="AO10" s="15">
        <f>AN10</f>
        <v>154.35</v>
      </c>
      <c r="AP10" s="11">
        <f>AN10*0.24</f>
        <v>37.043999999999997</v>
      </c>
      <c r="AQ10" s="26">
        <f>AP10*0.2</f>
        <v>7.4087999999999994</v>
      </c>
      <c r="AR10" s="31">
        <f>AN10+AP10</f>
        <v>191.39400000000001</v>
      </c>
      <c r="AS10" s="32">
        <v>35</v>
      </c>
      <c r="AT10" s="11">
        <v>169.4</v>
      </c>
      <c r="AU10" s="15">
        <f>AT10</f>
        <v>169.4</v>
      </c>
      <c r="AV10" s="11">
        <f>AT10*0.24</f>
        <v>40.655999999999999</v>
      </c>
      <c r="AW10" s="26">
        <f>AT10*0.18</f>
        <v>30.492000000000001</v>
      </c>
      <c r="AX10" s="31">
        <f>AT10+AV10</f>
        <v>210.05600000000001</v>
      </c>
      <c r="AY10" s="32">
        <v>35</v>
      </c>
      <c r="AZ10" s="11">
        <v>157.85</v>
      </c>
      <c r="BA10" s="15">
        <f>AZ10</f>
        <v>157.85</v>
      </c>
      <c r="BB10" s="11">
        <f>AZ10*0.41</f>
        <v>64.718499999999992</v>
      </c>
      <c r="BC10" s="26">
        <f>AZ10*0.36</f>
        <v>56.825999999999993</v>
      </c>
      <c r="BD10" s="31">
        <f>AZ10+BB10</f>
        <v>222.56849999999997</v>
      </c>
      <c r="BE10" s="32">
        <v>35</v>
      </c>
      <c r="BF10" s="11">
        <v>163.1</v>
      </c>
      <c r="BG10" s="15">
        <f>BF10</f>
        <v>163.1</v>
      </c>
      <c r="BH10" s="11">
        <f>BF10*0.37</f>
        <v>60.346999999999994</v>
      </c>
      <c r="BI10" s="26">
        <f>BF10*0.29</f>
        <v>47.298999999999992</v>
      </c>
      <c r="BJ10" s="31">
        <f>BF10+BH10</f>
        <v>223.447</v>
      </c>
      <c r="BK10" s="32">
        <v>35</v>
      </c>
      <c r="BL10" s="11">
        <v>174.65</v>
      </c>
      <c r="BM10" s="15">
        <f>BL10</f>
        <v>174.65</v>
      </c>
      <c r="BN10" s="11">
        <f>BL10*0.35</f>
        <v>61.127499999999998</v>
      </c>
      <c r="BO10" s="26">
        <f>BL10*0.26</f>
        <v>45.409000000000006</v>
      </c>
      <c r="BP10" s="31">
        <f>BL10+BN10</f>
        <v>235.7775</v>
      </c>
      <c r="BQ10" s="32">
        <v>35</v>
      </c>
      <c r="BR10" s="11">
        <v>181.65</v>
      </c>
      <c r="BS10" s="15">
        <f>BR10</f>
        <v>181.65</v>
      </c>
      <c r="BT10" s="11">
        <f>BR10*0.54</f>
        <v>98.091000000000008</v>
      </c>
      <c r="BU10" s="26">
        <f>BR10*0.43</f>
        <v>78.109499999999997</v>
      </c>
      <c r="BV10" s="31">
        <f>BR10+BT10</f>
        <v>279.74099999999999</v>
      </c>
      <c r="BW10" s="32">
        <v>35</v>
      </c>
      <c r="BX10" s="11">
        <v>165.45</v>
      </c>
      <c r="BY10" s="15">
        <f>BX10</f>
        <v>165.45</v>
      </c>
      <c r="BZ10" s="11">
        <f>BX10*0.13</f>
        <v>21.508499999999998</v>
      </c>
      <c r="CA10" s="26">
        <f>BX10*0.09</f>
        <v>14.890499999999998</v>
      </c>
      <c r="CB10" s="31">
        <f>BX10+BZ10</f>
        <v>186.95849999999999</v>
      </c>
      <c r="CC10" s="32">
        <v>35</v>
      </c>
      <c r="CD10" s="11">
        <v>164.85</v>
      </c>
      <c r="CE10" s="15">
        <f>CD10</f>
        <v>164.85</v>
      </c>
      <c r="CF10" s="11">
        <f>CD10*0.3</f>
        <v>49.454999999999998</v>
      </c>
      <c r="CG10" s="26">
        <f>CD10*0.27</f>
        <v>44.509500000000003</v>
      </c>
      <c r="CH10" s="31">
        <f>CD10+CF10</f>
        <v>214.30500000000001</v>
      </c>
      <c r="CI10" s="32">
        <v>35</v>
      </c>
      <c r="CJ10" s="11">
        <v>175</v>
      </c>
      <c r="CK10" s="15">
        <f>CJ10</f>
        <v>175</v>
      </c>
      <c r="CL10" s="11">
        <f>CJ10*0.28</f>
        <v>49.000000000000007</v>
      </c>
      <c r="CM10" s="26">
        <f>CJ10*0.22</f>
        <v>38.5</v>
      </c>
      <c r="CN10" s="31">
        <f>CJ10+CL10</f>
        <v>224</v>
      </c>
      <c r="CO10" s="32">
        <v>35</v>
      </c>
      <c r="CP10" s="11">
        <v>143.15</v>
      </c>
      <c r="CQ10" s="15">
        <f>CP10</f>
        <v>143.15</v>
      </c>
      <c r="CR10" s="11">
        <f>CP10*0.31</f>
        <v>44.3765</v>
      </c>
      <c r="CS10" s="26">
        <f>CP10*0.28</f>
        <v>40.082000000000008</v>
      </c>
      <c r="CT10" s="31">
        <f>CP10+CR10</f>
        <v>187.5265</v>
      </c>
      <c r="CU10" s="32">
        <v>35</v>
      </c>
      <c r="CV10" s="11">
        <v>182.35</v>
      </c>
      <c r="CW10" s="15">
        <f>CV10</f>
        <v>182.35</v>
      </c>
      <c r="CX10" s="11">
        <f>CV10*0.33</f>
        <v>60.1755</v>
      </c>
      <c r="CY10" s="26">
        <f>CV10*0.28</f>
        <v>51.058</v>
      </c>
      <c r="CZ10" s="31">
        <f>CV10+CX10</f>
        <v>242.52549999999999</v>
      </c>
      <c r="DA10" s="32">
        <v>35</v>
      </c>
      <c r="DB10" s="11">
        <v>177.8</v>
      </c>
      <c r="DC10" s="15">
        <f>DB10</f>
        <v>177.8</v>
      </c>
      <c r="DD10" s="11">
        <f>DB10*0.64</f>
        <v>113.79200000000002</v>
      </c>
      <c r="DE10" s="26">
        <f>DB10*0.52</f>
        <v>92.456000000000003</v>
      </c>
      <c r="DF10" s="31">
        <f>DB10+DD10</f>
        <v>291.59200000000004</v>
      </c>
      <c r="DG10" s="32">
        <v>35</v>
      </c>
      <c r="DH10" s="11">
        <v>173.6</v>
      </c>
      <c r="DI10" s="15">
        <f>DH10</f>
        <v>173.6</v>
      </c>
      <c r="DJ10" s="11">
        <f>DH10*0.33</f>
        <v>57.288000000000004</v>
      </c>
      <c r="DK10" s="26">
        <f>DH10*0.28</f>
        <v>48.608000000000004</v>
      </c>
      <c r="DL10" s="31">
        <f>DH10+DJ10</f>
        <v>230.88800000000001</v>
      </c>
      <c r="DM10" s="32">
        <v>35</v>
      </c>
      <c r="DN10" s="11">
        <v>180.95</v>
      </c>
      <c r="DO10" s="15">
        <f>DN10</f>
        <v>180.95</v>
      </c>
      <c r="DP10" s="11">
        <f>DN10*0.48</f>
        <v>86.855999999999995</v>
      </c>
      <c r="DQ10" s="26">
        <f>DN10*0.45</f>
        <v>81.427499999999995</v>
      </c>
      <c r="DR10" s="31">
        <f>DN10+DP10</f>
        <v>267.80599999999998</v>
      </c>
      <c r="DS10" s="32">
        <v>35</v>
      </c>
      <c r="DT10" s="11">
        <v>166.25</v>
      </c>
      <c r="DU10" s="15">
        <f>DT10</f>
        <v>166.25</v>
      </c>
      <c r="DV10" s="11">
        <f>DT10*0.43</f>
        <v>71.487499999999997</v>
      </c>
      <c r="DW10" s="26">
        <f>DT10*0.33</f>
        <v>54.862500000000004</v>
      </c>
      <c r="DX10" s="31">
        <f>DT10+DV10</f>
        <v>237.73750000000001</v>
      </c>
      <c r="DY10" s="32">
        <v>35</v>
      </c>
      <c r="DZ10" s="11">
        <v>181.3</v>
      </c>
      <c r="EA10" s="15">
        <f>DZ10</f>
        <v>181.3</v>
      </c>
      <c r="EB10" s="11">
        <f>DZ10*0.34</f>
        <v>61.64200000000001</v>
      </c>
      <c r="EC10" s="26">
        <f>DZ10*0.29</f>
        <v>52.576999999999998</v>
      </c>
      <c r="ED10" s="31">
        <f>DZ10+EB10</f>
        <v>242.94200000000001</v>
      </c>
      <c r="EE10" s="32">
        <v>35</v>
      </c>
      <c r="EF10" s="11">
        <v>182.35</v>
      </c>
      <c r="EG10" s="15">
        <f>EF10</f>
        <v>182.35</v>
      </c>
      <c r="EH10" s="11">
        <f>EF10*0.65</f>
        <v>118.5275</v>
      </c>
      <c r="EI10" s="26">
        <f>EF10*0.49</f>
        <v>89.351500000000001</v>
      </c>
      <c r="EJ10" s="31">
        <f>EF10+EH10</f>
        <v>300.8775</v>
      </c>
      <c r="EK10" s="32">
        <v>35</v>
      </c>
      <c r="EL10" s="11">
        <v>180.95</v>
      </c>
      <c r="EM10" s="15">
        <f>EL10</f>
        <v>180.95</v>
      </c>
      <c r="EN10" s="11">
        <f>EL10*0.35</f>
        <v>63.332499999999989</v>
      </c>
      <c r="EO10" s="26">
        <f>EL10*0.28</f>
        <v>50.666000000000004</v>
      </c>
      <c r="EP10" s="31">
        <f>EL10+EN10</f>
        <v>244.28249999999997</v>
      </c>
      <c r="EQ10" s="32">
        <v>30</v>
      </c>
      <c r="ER10" s="11">
        <v>129.789999999</v>
      </c>
      <c r="ES10" s="15">
        <f>ER10</f>
        <v>129.789999999</v>
      </c>
      <c r="ET10" s="11">
        <f>ER10*0.17</f>
        <v>22.064299999830002</v>
      </c>
      <c r="EU10" s="26">
        <f>ER10*0.15</f>
        <v>19.46849999985</v>
      </c>
      <c r="EV10" s="31">
        <f>ER10+ET10</f>
        <v>151.85429999883002</v>
      </c>
      <c r="EW10" s="32">
        <v>35</v>
      </c>
      <c r="EX10" s="11">
        <v>166.6</v>
      </c>
      <c r="EY10" s="15">
        <f>EX10</f>
        <v>166.6</v>
      </c>
      <c r="EZ10" s="11">
        <f>EX10*0.49</f>
        <v>81.634</v>
      </c>
      <c r="FA10" s="26">
        <f>EX10*0.45</f>
        <v>74.97</v>
      </c>
      <c r="FB10" s="31">
        <f>EX10+EZ10</f>
        <v>248.23399999999998</v>
      </c>
      <c r="FC10" s="32">
        <v>35</v>
      </c>
      <c r="FD10" s="11">
        <v>167.3</v>
      </c>
      <c r="FE10" s="15">
        <f>FD10</f>
        <v>167.3</v>
      </c>
      <c r="FF10" s="11">
        <f>FD10*0.31</f>
        <v>51.863000000000007</v>
      </c>
      <c r="FG10" s="26">
        <f>FD10*0.26</f>
        <v>43.498000000000005</v>
      </c>
      <c r="FH10" s="31">
        <f>FD10+FF10</f>
        <v>219.16300000000001</v>
      </c>
      <c r="FI10" s="32">
        <v>35</v>
      </c>
      <c r="FJ10" s="11">
        <v>186.55</v>
      </c>
      <c r="FK10" s="15">
        <f>FJ10</f>
        <v>186.55</v>
      </c>
      <c r="FL10" s="11">
        <f>FJ10*0.51</f>
        <v>95.140500000000003</v>
      </c>
      <c r="FM10" s="26">
        <f>FJ10*0.49</f>
        <v>91.409500000000008</v>
      </c>
      <c r="FN10" s="31">
        <f>FJ10+FL10</f>
        <v>281.69050000000004</v>
      </c>
      <c r="FO10" s="32">
        <v>35</v>
      </c>
      <c r="FP10" s="11">
        <v>183.05</v>
      </c>
      <c r="FQ10" s="15">
        <f>FP10</f>
        <v>183.05</v>
      </c>
      <c r="FR10" s="11">
        <f>FP10*0.31</f>
        <v>56.7455</v>
      </c>
      <c r="FS10" s="26">
        <f>FP10*0.25</f>
        <v>45.762500000000003</v>
      </c>
      <c r="FT10" s="31">
        <f>FP10+FR10</f>
        <v>239.7955</v>
      </c>
      <c r="FU10" s="32">
        <v>35</v>
      </c>
      <c r="FV10" s="11">
        <v>177.8</v>
      </c>
      <c r="FW10" s="15">
        <f>FV10</f>
        <v>177.8</v>
      </c>
      <c r="FX10" s="11">
        <f>FV10*0.47</f>
        <v>83.566000000000003</v>
      </c>
      <c r="FY10" s="26">
        <f>FV10*0.37</f>
        <v>65.786000000000001</v>
      </c>
      <c r="FZ10" s="31">
        <f>FV10+FX10</f>
        <v>261.36599999999999</v>
      </c>
      <c r="GA10" s="32">
        <v>35</v>
      </c>
      <c r="GB10" s="11">
        <v>180.95</v>
      </c>
      <c r="GC10" s="15">
        <f>GB10</f>
        <v>180.95</v>
      </c>
      <c r="GD10" s="11">
        <f>GB10*0.19</f>
        <v>34.380499999999998</v>
      </c>
      <c r="GE10" s="26">
        <f t="shared" ref="GD10:GE15" si="0">GC10*0.19</f>
        <v>34.380499999999998</v>
      </c>
      <c r="GF10" s="31">
        <f>GB10+GD10</f>
        <v>215.33049999999997</v>
      </c>
      <c r="GG10" s="32">
        <v>35</v>
      </c>
      <c r="GH10" s="11">
        <v>163.44999999999999</v>
      </c>
      <c r="GI10" s="15">
        <f>GH10</f>
        <v>163.44999999999999</v>
      </c>
      <c r="GJ10" s="11">
        <f>GH10*0.48</f>
        <v>78.455999999999989</v>
      </c>
      <c r="GK10" s="26">
        <f>GH10*0.43</f>
        <v>70.283499999999989</v>
      </c>
      <c r="GL10" s="31">
        <f>GH10+GJ10</f>
        <v>241.90599999999998</v>
      </c>
      <c r="GM10" s="32">
        <v>35</v>
      </c>
      <c r="GN10" s="11">
        <v>168</v>
      </c>
      <c r="GO10" s="15">
        <f>GN10</f>
        <v>168</v>
      </c>
      <c r="GP10" s="11">
        <f>GN10*0.27</f>
        <v>45.36</v>
      </c>
      <c r="GQ10" s="26">
        <f>GN10*0.26</f>
        <v>43.68</v>
      </c>
      <c r="GR10" s="31">
        <f>GN10+GP10</f>
        <v>213.36</v>
      </c>
      <c r="GS10" s="32">
        <v>35</v>
      </c>
      <c r="GT10" s="32"/>
      <c r="GU10" s="32"/>
      <c r="GV10" s="32"/>
      <c r="GW10" s="32"/>
      <c r="GX10" s="32"/>
      <c r="GY10" s="27">
        <f>AVERAGE(D10,J10,P10,V10,AB10,AH10,AN10,AT10,AZ10,BF10,BL10,BR10,BX10,CD10,CJ10,CP10,CV10,DB10,DH10,DN10,DT10,DZ10,EF10,EL10,ER10,EX10,FD10,FJ10,FP10,FV10,GB10,GH10,GN10,GT10)</f>
        <v>168.61030303027275</v>
      </c>
      <c r="GZ10" s="26">
        <f>AVERAGE(E10,K10,Q10,W10,AC10,AI10,AO10,AU10,BA10,BG10,BM10,BS10,BY10,CE10,CK10,CQ10,CW10,DC10,DI10,DO10,DU10,EA10,EG10,EM10,ES10,EY10,FE10,FK10,FQ10,FW10,GC10,GI10,GO10,GU10)</f>
        <v>168.61030303027275</v>
      </c>
      <c r="HA10" s="27">
        <f t="shared" ref="HA10:HB10" si="1">AVERAGE(F10,L10,R10,X10,AD10,AJ10,AP10,AV10,BB10,BH10,BN10,BT10,BZ10,CF10,CL10,CR10,CX10,DD10,DJ10,DP10,DV10,EB10,EH10,EN10,ET10,EZ10,FF10,FL10,FR10,FX10,GD10,GJ10,GP10,GV10)</f>
        <v>59.025660606055446</v>
      </c>
      <c r="HB10" s="26">
        <f t="shared" si="1"/>
        <v>48.813615151510604</v>
      </c>
      <c r="HC10" s="27">
        <f>HD10+ROUND(GY10,2)-ROUND(GZ10,2)</f>
        <v>206.6656484242053</v>
      </c>
      <c r="HD10" s="26">
        <f>GZ10*1.2257</f>
        <v>206.6656484242053</v>
      </c>
      <c r="HE10" s="27">
        <f>HF10+ROUND(HA10,2)-ROUND(HB10,2)</f>
        <v>62.036140619480022</v>
      </c>
      <c r="HF10" s="26">
        <f>HB10*1.06151</f>
        <v>51.816140619480016</v>
      </c>
      <c r="HG10" s="27">
        <f>HC10+HE10</f>
        <v>268.70178904368532</v>
      </c>
      <c r="HH10" s="26">
        <f>HG10</f>
        <v>268.70178904368532</v>
      </c>
      <c r="HI10" s="27">
        <f>ROUND(HH10,0)</f>
        <v>269</v>
      </c>
      <c r="HJ10" s="43">
        <v>1017153</v>
      </c>
      <c r="HK10" s="15">
        <v>273614157</v>
      </c>
      <c r="HL10" s="15">
        <v>214688886.38</v>
      </c>
      <c r="HM10" s="15">
        <v>58925270.619999997</v>
      </c>
    </row>
    <row r="11" spans="1:221">
      <c r="A11" s="12" t="s">
        <v>8</v>
      </c>
      <c r="B11" s="13" t="s">
        <v>9</v>
      </c>
      <c r="C11" s="32">
        <v>40</v>
      </c>
      <c r="D11" s="11">
        <v>186</v>
      </c>
      <c r="E11" s="15">
        <f t="shared" ref="E11:E40" si="2">D11</f>
        <v>186</v>
      </c>
      <c r="F11" s="11">
        <v>42.78</v>
      </c>
      <c r="G11" s="26">
        <f t="shared" ref="G11" si="3">D11*0.22</f>
        <v>40.92</v>
      </c>
      <c r="H11" s="31">
        <f t="shared" ref="H11:H68" si="4">D11+F11</f>
        <v>228.78</v>
      </c>
      <c r="I11" s="32">
        <v>40</v>
      </c>
      <c r="J11" s="11">
        <v>162.80000000000001</v>
      </c>
      <c r="K11" s="15">
        <f t="shared" ref="K11:K38" si="5">J11</f>
        <v>162.80000000000001</v>
      </c>
      <c r="L11" s="11">
        <f t="shared" ref="L11:L74" si="6">J11*0.3</f>
        <v>48.84</v>
      </c>
      <c r="M11" s="26">
        <f t="shared" ref="M11:M12" si="7">J11*0.19</f>
        <v>30.932000000000002</v>
      </c>
      <c r="N11" s="31">
        <f t="shared" ref="N11:N69" si="8">J11+L11</f>
        <v>211.64000000000001</v>
      </c>
      <c r="O11" s="32">
        <v>40</v>
      </c>
      <c r="P11" s="28">
        <v>186</v>
      </c>
      <c r="Q11" s="15">
        <f t="shared" ref="Q11:Q19" si="9">P11</f>
        <v>186</v>
      </c>
      <c r="R11" s="11">
        <f t="shared" ref="R11:R12" si="10">P11*0.21</f>
        <v>39.059999999999995</v>
      </c>
      <c r="S11" s="26">
        <f t="shared" ref="S11:S12" si="11">P11*0.18</f>
        <v>33.479999999999997</v>
      </c>
      <c r="T11" s="31">
        <f t="shared" ref="T11:T69" si="12">P11+R11</f>
        <v>225.06</v>
      </c>
      <c r="U11" s="32">
        <v>40</v>
      </c>
      <c r="V11" s="11">
        <v>186</v>
      </c>
      <c r="W11" s="15">
        <f t="shared" ref="W11:W39" si="13">V11</f>
        <v>186</v>
      </c>
      <c r="X11" s="11">
        <f t="shared" ref="X11:X12" si="14">V11*0.27</f>
        <v>50.220000000000006</v>
      </c>
      <c r="Y11" s="26">
        <f t="shared" ref="Y11:Y12" si="15">V11*0.22</f>
        <v>40.92</v>
      </c>
      <c r="Z11" s="31">
        <f t="shared" ref="Z11:Z68" si="16">V11+X11</f>
        <v>236.22</v>
      </c>
      <c r="AA11" s="32">
        <v>40</v>
      </c>
      <c r="AB11" s="28">
        <v>193.6</v>
      </c>
      <c r="AC11" s="15">
        <f t="shared" ref="AC11:AC36" si="17">AB11</f>
        <v>193.6</v>
      </c>
      <c r="AD11" s="28">
        <f t="shared" ref="AD11:AD12" si="18">AB11*0.38</f>
        <v>73.567999999999998</v>
      </c>
      <c r="AE11" s="26">
        <f t="shared" ref="AE11:AE12" si="19">AB11*0.32</f>
        <v>61.951999999999998</v>
      </c>
      <c r="AF11" s="31">
        <f t="shared" ref="AF11:AF49" si="20">AB11+AD11</f>
        <v>267.16800000000001</v>
      </c>
      <c r="AG11" s="32">
        <v>15</v>
      </c>
      <c r="AH11" s="11">
        <v>189.2</v>
      </c>
      <c r="AI11" s="15">
        <f t="shared" ref="AI11:AI12" si="21">AH11</f>
        <v>189.2</v>
      </c>
      <c r="AJ11" s="11">
        <f t="shared" ref="AJ11:AJ12" si="22">AH11*0.1</f>
        <v>18.919999999999998</v>
      </c>
      <c r="AK11" s="26">
        <f t="shared" ref="AK11:AK12" si="23">AH11*0.09</f>
        <v>17.027999999999999</v>
      </c>
      <c r="AL11" s="31">
        <f t="shared" ref="AL11:AL69" si="24">AH11+AJ11</f>
        <v>208.11999999999998</v>
      </c>
      <c r="AM11" s="32">
        <v>40</v>
      </c>
      <c r="AN11" s="11">
        <v>176.4</v>
      </c>
      <c r="AO11" s="15">
        <f t="shared" ref="AO11:AO15" si="25">AN11</f>
        <v>176.4</v>
      </c>
      <c r="AP11" s="11">
        <f t="shared" ref="AP11:AP12" si="26">AN11*0.24</f>
        <v>42.335999999999999</v>
      </c>
      <c r="AQ11" s="26">
        <f t="shared" ref="AQ11:AQ15" si="27">AP11*0.2</f>
        <v>8.4672000000000001</v>
      </c>
      <c r="AR11" s="31">
        <f t="shared" ref="AR11:AR68" si="28">AN11+AP11</f>
        <v>218.73599999999999</v>
      </c>
      <c r="AS11" s="32">
        <v>35</v>
      </c>
      <c r="AT11" s="11">
        <v>193.6</v>
      </c>
      <c r="AU11" s="15">
        <f t="shared" ref="AU11:AU39" si="29">AT11</f>
        <v>193.6</v>
      </c>
      <c r="AV11" s="11">
        <f t="shared" ref="AV11:AV15" si="30">AT11*0.24</f>
        <v>46.463999999999999</v>
      </c>
      <c r="AW11" s="26">
        <f t="shared" ref="AW11:AW15" si="31">AT11*0.18</f>
        <v>34.847999999999999</v>
      </c>
      <c r="AX11" s="31">
        <f t="shared" ref="AX11:AX68" si="32">AT11+AV11</f>
        <v>240.06399999999999</v>
      </c>
      <c r="AY11" s="32">
        <v>40</v>
      </c>
      <c r="AZ11" s="11">
        <v>180.4</v>
      </c>
      <c r="BA11" s="15">
        <f t="shared" ref="BA11:BA15" si="33">AZ11</f>
        <v>180.4</v>
      </c>
      <c r="BB11" s="11">
        <f t="shared" ref="BB11:BB15" si="34">AZ11*0.41</f>
        <v>73.963999999999999</v>
      </c>
      <c r="BC11" s="26">
        <f t="shared" ref="BC11:BC15" si="35">AZ11*0.36</f>
        <v>64.944000000000003</v>
      </c>
      <c r="BD11" s="31">
        <f t="shared" ref="BD11:BD62" si="36">AZ11+BB11</f>
        <v>254.364</v>
      </c>
      <c r="BE11" s="32">
        <v>40</v>
      </c>
      <c r="BF11" s="11">
        <v>186.4</v>
      </c>
      <c r="BG11" s="15">
        <f t="shared" ref="BG11:BG21" si="37">BF11</f>
        <v>186.4</v>
      </c>
      <c r="BH11" s="11">
        <f>BF11*0.37</f>
        <v>68.968000000000004</v>
      </c>
      <c r="BI11" s="26">
        <f>BF11*0.29</f>
        <v>54.055999999999997</v>
      </c>
      <c r="BJ11" s="31">
        <f t="shared" ref="BJ11:BJ69" si="38">BF11+BH11</f>
        <v>255.36799999999999</v>
      </c>
      <c r="BK11" s="32">
        <v>40</v>
      </c>
      <c r="BL11" s="11">
        <v>199.6</v>
      </c>
      <c r="BM11" s="15">
        <f t="shared" ref="BM11:BM38" si="39">BL11</f>
        <v>199.6</v>
      </c>
      <c r="BN11" s="11">
        <f t="shared" ref="BN11:BN39" si="40">BL11*0.35</f>
        <v>69.86</v>
      </c>
      <c r="BO11" s="26">
        <f t="shared" ref="BO11:BO39" si="41">BL11*0.26</f>
        <v>51.896000000000001</v>
      </c>
      <c r="BP11" s="31">
        <f t="shared" ref="BP11:BP64" si="42">BL11+BN11</f>
        <v>269.45999999999998</v>
      </c>
      <c r="BQ11" s="32">
        <v>40</v>
      </c>
      <c r="BR11" s="11">
        <v>207.6</v>
      </c>
      <c r="BS11" s="15">
        <f t="shared" ref="BS11:BS12" si="43">BR11</f>
        <v>207.6</v>
      </c>
      <c r="BT11" s="11">
        <f t="shared" ref="BT11:BT12" si="44">BR11*0.54</f>
        <v>112.104</v>
      </c>
      <c r="BU11" s="26">
        <f t="shared" ref="BU11:BU12" si="45">BR11*0.43</f>
        <v>89.268000000000001</v>
      </c>
      <c r="BV11" s="31">
        <f t="shared" ref="BV11:BV49" si="46">BR11+BT11</f>
        <v>319.70400000000001</v>
      </c>
      <c r="BW11" s="32">
        <v>40</v>
      </c>
      <c r="BX11" s="11">
        <v>189.2</v>
      </c>
      <c r="BY11" s="15">
        <f t="shared" ref="BY11:BY12" si="47">BX11</f>
        <v>189.2</v>
      </c>
      <c r="BZ11" s="11">
        <f>BX11*0.13</f>
        <v>24.596</v>
      </c>
      <c r="CA11" s="26">
        <f>BX11*0.09</f>
        <v>17.027999999999999</v>
      </c>
      <c r="CB11" s="31">
        <f t="shared" ref="CB11:CB53" si="48">BX11+BZ11</f>
        <v>213.79599999999999</v>
      </c>
      <c r="CC11" s="32">
        <v>40</v>
      </c>
      <c r="CD11" s="11">
        <v>188.4</v>
      </c>
      <c r="CE11" s="15">
        <f t="shared" ref="CE11:CE19" si="49">CD11</f>
        <v>188.4</v>
      </c>
      <c r="CF11" s="11">
        <f t="shared" ref="CF11:CF15" si="50">CD11*0.3</f>
        <v>56.52</v>
      </c>
      <c r="CG11" s="26">
        <f t="shared" ref="CG11:CG13" si="51">CD11*0.27</f>
        <v>50.868000000000002</v>
      </c>
      <c r="CH11" s="31">
        <f t="shared" ref="CH11:CH68" si="52">CD11+CF11</f>
        <v>244.92000000000002</v>
      </c>
      <c r="CI11" s="32">
        <v>40</v>
      </c>
      <c r="CJ11" s="11">
        <v>200</v>
      </c>
      <c r="CK11" s="15">
        <f>CJ11</f>
        <v>200</v>
      </c>
      <c r="CL11" s="11">
        <f>CJ11*0.28</f>
        <v>56.000000000000007</v>
      </c>
      <c r="CM11" s="26">
        <f>CJ11*0.22</f>
        <v>44</v>
      </c>
      <c r="CN11" s="31">
        <f t="shared" ref="CN11:CN68" si="53">CJ11+CL11</f>
        <v>256</v>
      </c>
      <c r="CO11" s="32">
        <v>40</v>
      </c>
      <c r="CP11" s="11">
        <v>163.6</v>
      </c>
      <c r="CQ11" s="15">
        <f t="shared" ref="CQ11" si="54">CP11</f>
        <v>163.6</v>
      </c>
      <c r="CR11" s="11">
        <f>CP11*0.31</f>
        <v>50.716000000000001</v>
      </c>
      <c r="CS11" s="26">
        <f>CP11*0.28</f>
        <v>45.808</v>
      </c>
      <c r="CT11" s="31">
        <f t="shared" ref="CT11:CT69" si="55">CP11+CR11</f>
        <v>214.316</v>
      </c>
      <c r="CU11" s="32">
        <v>40</v>
      </c>
      <c r="CV11" s="11">
        <v>208.4</v>
      </c>
      <c r="CW11" s="15">
        <f>CV11</f>
        <v>208.4</v>
      </c>
      <c r="CX11" s="11">
        <f>CV11*0.33</f>
        <v>68.772000000000006</v>
      </c>
      <c r="CY11" s="26">
        <f>CV11*0.28</f>
        <v>58.352000000000004</v>
      </c>
      <c r="CZ11" s="31">
        <f t="shared" ref="CZ11:CZ49" si="56">CV11+CX11</f>
        <v>277.17200000000003</v>
      </c>
      <c r="DA11" s="32">
        <v>40</v>
      </c>
      <c r="DB11" s="11">
        <v>203.2</v>
      </c>
      <c r="DC11" s="15">
        <f t="shared" ref="DC11:DC12" si="57">DB11</f>
        <v>203.2</v>
      </c>
      <c r="DD11" s="11">
        <f t="shared" ref="DD11:DD12" si="58">DB11*0.64</f>
        <v>130.048</v>
      </c>
      <c r="DE11" s="26">
        <f t="shared" ref="DE11:DE12" si="59">DB11*0.52</f>
        <v>105.664</v>
      </c>
      <c r="DF11" s="31">
        <f t="shared" ref="DF11:DF69" si="60">DB11+DD11</f>
        <v>333.24799999999999</v>
      </c>
      <c r="DG11" s="32">
        <v>40</v>
      </c>
      <c r="DH11" s="11">
        <v>198.4</v>
      </c>
      <c r="DI11" s="15">
        <f t="shared" ref="DI11:DI15" si="61">DH11</f>
        <v>198.4</v>
      </c>
      <c r="DJ11" s="11">
        <f t="shared" ref="DJ11:DJ15" si="62">DH11*0.33</f>
        <v>65.472000000000008</v>
      </c>
      <c r="DK11" s="26">
        <f t="shared" ref="DK11:DK15" si="63">DH11*0.28</f>
        <v>55.552000000000007</v>
      </c>
      <c r="DL11" s="31">
        <f t="shared" ref="DL11:DL53" si="64">DH11+DJ11</f>
        <v>263.87200000000001</v>
      </c>
      <c r="DM11" s="32">
        <v>40</v>
      </c>
      <c r="DN11" s="11">
        <v>206.8</v>
      </c>
      <c r="DO11" s="15">
        <f>DN11</f>
        <v>206.8</v>
      </c>
      <c r="DP11" s="11">
        <f>DN11*0.48</f>
        <v>99.263999999999996</v>
      </c>
      <c r="DQ11" s="26">
        <f>DN11*0.45</f>
        <v>93.06</v>
      </c>
      <c r="DR11" s="31">
        <f t="shared" ref="DR11:DR49" si="65">DN11+DP11</f>
        <v>306.06400000000002</v>
      </c>
      <c r="DS11" s="32">
        <v>40</v>
      </c>
      <c r="DT11" s="11">
        <v>190</v>
      </c>
      <c r="DU11" s="15">
        <f>DT11</f>
        <v>190</v>
      </c>
      <c r="DV11" s="11">
        <f t="shared" ref="DV11:DV15" si="66">DT11*0.43</f>
        <v>81.7</v>
      </c>
      <c r="DW11" s="26">
        <f t="shared" ref="DW11:DW12" si="67">DT11*0.33</f>
        <v>62.7</v>
      </c>
      <c r="DX11" s="31">
        <f t="shared" ref="DX11:DX65" si="68">DT11+DV11</f>
        <v>271.7</v>
      </c>
      <c r="DY11" s="32">
        <v>40</v>
      </c>
      <c r="DZ11" s="11">
        <v>207</v>
      </c>
      <c r="EA11" s="15">
        <f t="shared" ref="EA11:EA13" si="69">DZ11</f>
        <v>207</v>
      </c>
      <c r="EB11" s="11">
        <f>DZ11*0.34</f>
        <v>70.38000000000001</v>
      </c>
      <c r="EC11" s="26">
        <f>DZ11*0.29</f>
        <v>60.029999999999994</v>
      </c>
      <c r="ED11" s="31">
        <f t="shared" ref="ED11:ED49" si="70">DZ11+EB11</f>
        <v>277.38</v>
      </c>
      <c r="EE11" s="32">
        <v>40</v>
      </c>
      <c r="EF11" s="11">
        <v>208.4</v>
      </c>
      <c r="EG11" s="15">
        <f t="shared" ref="EG11:EG15" si="71">EF11</f>
        <v>208.4</v>
      </c>
      <c r="EH11" s="11">
        <f t="shared" ref="EH11:EH12" si="72">EF11*0.65</f>
        <v>135.46</v>
      </c>
      <c r="EI11" s="26">
        <f t="shared" ref="EI11:EI15" si="73">EF11*0.49</f>
        <v>102.116</v>
      </c>
      <c r="EJ11" s="31">
        <f t="shared" ref="EJ11:EJ62" si="74">EF11+EH11</f>
        <v>343.86</v>
      </c>
      <c r="EK11" s="32">
        <v>40</v>
      </c>
      <c r="EL11" s="11">
        <v>206.8</v>
      </c>
      <c r="EM11" s="15">
        <f>EL11</f>
        <v>206.8</v>
      </c>
      <c r="EN11" s="11">
        <f>EL11*0.35</f>
        <v>72.38</v>
      </c>
      <c r="EO11" s="26">
        <f>EL11*0.28</f>
        <v>57.904000000000011</v>
      </c>
      <c r="EP11" s="31">
        <f t="shared" ref="EP11:EP62" si="75">EL11+EN11</f>
        <v>279.18</v>
      </c>
      <c r="EQ11" s="32">
        <v>30</v>
      </c>
      <c r="ER11" s="11">
        <v>153.9</v>
      </c>
      <c r="ES11" s="15">
        <f t="shared" ref="ES11:ES13" si="76">ER11</f>
        <v>153.9</v>
      </c>
      <c r="ET11" s="11">
        <f t="shared" ref="ET11:ET13" si="77">ER11*0.17</f>
        <v>26.163000000000004</v>
      </c>
      <c r="EU11" s="26">
        <f>ER11*0.15</f>
        <v>23.085000000000001</v>
      </c>
      <c r="EV11" s="31">
        <f t="shared" ref="EV11:EV68" si="78">ER11+ET11</f>
        <v>180.06300000000002</v>
      </c>
      <c r="EW11" s="32">
        <v>40</v>
      </c>
      <c r="EX11" s="11">
        <v>190.4</v>
      </c>
      <c r="EY11" s="15">
        <f t="shared" ref="EY11:EY13" si="79">EX11</f>
        <v>190.4</v>
      </c>
      <c r="EZ11" s="11">
        <f t="shared" ref="EZ11:EZ13" si="80">EX11*0.49</f>
        <v>93.296000000000006</v>
      </c>
      <c r="FA11" s="26">
        <f t="shared" ref="FA11:FA13" si="81">EX11*0.45</f>
        <v>85.68</v>
      </c>
      <c r="FB11" s="31">
        <f t="shared" ref="FB11:FB53" si="82">EX11+EZ11</f>
        <v>283.69600000000003</v>
      </c>
      <c r="FC11" s="32">
        <v>40</v>
      </c>
      <c r="FD11" s="11">
        <v>191.2</v>
      </c>
      <c r="FE11" s="15">
        <f>FD11</f>
        <v>191.2</v>
      </c>
      <c r="FF11" s="11">
        <f>FD11*0.31</f>
        <v>59.271999999999998</v>
      </c>
      <c r="FG11" s="26">
        <f>FD11*0.26</f>
        <v>49.711999999999996</v>
      </c>
      <c r="FH11" s="31">
        <f t="shared" ref="FH11:FH49" si="83">FD11+FF11</f>
        <v>250.47199999999998</v>
      </c>
      <c r="FI11" s="32">
        <v>40</v>
      </c>
      <c r="FJ11" s="11">
        <v>213.2</v>
      </c>
      <c r="FK11" s="15">
        <f t="shared" ref="FK11:FK15" si="84">FJ11</f>
        <v>213.2</v>
      </c>
      <c r="FL11" s="11">
        <f t="shared" ref="FL11:FL15" si="85">FJ11*0.51</f>
        <v>108.732</v>
      </c>
      <c r="FM11" s="26">
        <f t="shared" ref="FM11:FM15" si="86">FJ11*0.49</f>
        <v>104.46799999999999</v>
      </c>
      <c r="FN11" s="31">
        <f t="shared" ref="FN11:FN62" si="87">FJ11+FL11</f>
        <v>321.93200000000002</v>
      </c>
      <c r="FO11" s="32">
        <v>40</v>
      </c>
      <c r="FP11" s="11">
        <v>209.2</v>
      </c>
      <c r="FQ11" s="15">
        <f t="shared" ref="FQ11:FQ12" si="88">FP11</f>
        <v>209.2</v>
      </c>
      <c r="FR11" s="11">
        <f t="shared" ref="FR11:FR15" si="89">FP11*0.31</f>
        <v>64.85199999999999</v>
      </c>
      <c r="FS11" s="26">
        <f t="shared" ref="FS11:FS15" si="90">FP11*0.25</f>
        <v>52.3</v>
      </c>
      <c r="FT11" s="31">
        <f t="shared" ref="FT11:FT53" si="91">FP11+FR11</f>
        <v>274.05199999999996</v>
      </c>
      <c r="FU11" s="32">
        <v>40</v>
      </c>
      <c r="FV11" s="11">
        <v>203.2</v>
      </c>
      <c r="FW11" s="15">
        <f>FV11</f>
        <v>203.2</v>
      </c>
      <c r="FX11" s="11">
        <f>FV11*0.47</f>
        <v>95.503999999999991</v>
      </c>
      <c r="FY11" s="26">
        <f>FV11*0.37</f>
        <v>75.183999999999997</v>
      </c>
      <c r="FZ11" s="31">
        <f t="shared" ref="FZ11:FZ69" si="92">FV11+FX11</f>
        <v>298.70399999999995</v>
      </c>
      <c r="GA11" s="32">
        <v>40</v>
      </c>
      <c r="GB11" s="11">
        <v>206.8</v>
      </c>
      <c r="GC11" s="15">
        <f t="shared" ref="GC11:GC15" si="93">GB11</f>
        <v>206.8</v>
      </c>
      <c r="GD11" s="11">
        <f t="shared" si="0"/>
        <v>39.292000000000002</v>
      </c>
      <c r="GE11" s="26">
        <f t="shared" si="0"/>
        <v>39.292000000000002</v>
      </c>
      <c r="GF11" s="31">
        <f t="shared" ref="GF11:GF49" si="94">GB11+GD11</f>
        <v>246.09200000000001</v>
      </c>
      <c r="GG11" s="32">
        <v>40</v>
      </c>
      <c r="GH11" s="11">
        <v>186.8</v>
      </c>
      <c r="GI11" s="15">
        <f>GH11</f>
        <v>186.8</v>
      </c>
      <c r="GJ11" s="11">
        <f>GH11*0.48</f>
        <v>89.664000000000001</v>
      </c>
      <c r="GK11" s="26">
        <f>GH11*0.43</f>
        <v>80.323999999999998</v>
      </c>
      <c r="GL11" s="31">
        <f t="shared" ref="GL11:GL53" si="95">GH11+GJ11</f>
        <v>276.464</v>
      </c>
      <c r="GM11" s="32">
        <v>40</v>
      </c>
      <c r="GN11" s="11">
        <v>192</v>
      </c>
      <c r="GO11" s="15">
        <f t="shared" ref="GO11:GO15" si="96">GN11</f>
        <v>192</v>
      </c>
      <c r="GP11" s="11">
        <f t="shared" ref="GP11:GP15" si="97">GN11*0.27</f>
        <v>51.84</v>
      </c>
      <c r="GQ11" s="26">
        <f t="shared" ref="GQ11:GQ15" si="98">GN11*0.26</f>
        <v>49.92</v>
      </c>
      <c r="GR11" s="31">
        <f>GN11+GP11</f>
        <v>243.84</v>
      </c>
      <c r="GS11" s="32">
        <v>40</v>
      </c>
      <c r="GT11" s="32"/>
      <c r="GU11" s="32"/>
      <c r="GV11" s="32"/>
      <c r="GW11" s="32"/>
      <c r="GX11" s="32"/>
      <c r="GY11" s="27">
        <f t="shared" ref="GY11:GY74" si="99">AVERAGE(D11,J11,P11,V11,AB11,AH11,AN11,AT11,AZ11,BF11,BL11,BR11,BX11,CD11,CJ11,CP11,CV11,DB11,DH11,DN11,DT11,DZ11,EF11,EL11,ER11,EX11,FD11,FJ11,FP11,FV11,GB11,GH11,GN11,GT11)</f>
        <v>192.86363636363635</v>
      </c>
      <c r="GZ11" s="26">
        <f t="shared" ref="GZ11:GZ74" si="100">AVERAGE(E11,K11,Q11,W11,AC11,AI11,AO11,AU11,BA11,BG11,BM11,BS11,BY11,CE11,CK11,CQ11,CW11,DC11,DI11,DO11,DU11,EA11,EG11,EM11,ES11,EY11,FE11,FK11,FQ11,FW11,GC11,GI11,GO11,GU11)</f>
        <v>192.86363636363635</v>
      </c>
      <c r="HA11" s="27">
        <f t="shared" ref="HA11:HA23" si="101">AVERAGE(F11,L11,R11,X11,AD11,AJ11,AP11,AV11,BB11,BH11,BN11,BT11,BZ11,CF11,CL11,CR11,CX11,DD11,DJ11,DP11,DV11,EB11,EH11,EN11,ET11,EZ11,FF11,FL11,FR11,FX11,GD11,GJ11,GP11,)</f>
        <v>65.500205882352958</v>
      </c>
      <c r="HB11" s="26">
        <f t="shared" ref="HB11:HB23" si="102">AVERAGE(G11,M11,S11,Y11,AE11,AK11,AQ11,AW11,BC11,BI11,BO11,BU11,CA11,CG11,CM11,CS11,CY11,DE11,DK11,DQ11,DW11,EC11,EI11,EO11,EU11,FA11,FG11,FM11,FS11,FY11,GE11,GK11,GQ11,)</f>
        <v>54.169358823529421</v>
      </c>
      <c r="HC11" s="27">
        <f t="shared" ref="HC11:HC69" si="103">HD11+ROUND(GY11,2)-ROUND(GZ11,2)</f>
        <v>236.39295909090907</v>
      </c>
      <c r="HD11" s="26">
        <f t="shared" ref="HD11:HD74" si="104">GZ11*1.2257</f>
        <v>236.39295909090907</v>
      </c>
      <c r="HE11" s="27">
        <f t="shared" ref="HE11:HE69" si="105">HF11+ROUND(HA11,2)-ROUND(HB11,2)</f>
        <v>68.831316084764708</v>
      </c>
      <c r="HF11" s="26">
        <f t="shared" ref="HF11:HF74" si="106">HB11*1.06151</f>
        <v>57.501316084764717</v>
      </c>
      <c r="HG11" s="27">
        <f t="shared" ref="HG11:HG14" si="107">HC11+HE11</f>
        <v>305.22427517567377</v>
      </c>
      <c r="HH11" s="26">
        <f t="shared" ref="HH11:HH74" si="108">HG11</f>
        <v>305.22427517567377</v>
      </c>
      <c r="HI11" s="27">
        <f t="shared" ref="HI11:HI69" si="109">ROUND(HH11,0)</f>
        <v>305</v>
      </c>
      <c r="HJ11" s="43">
        <v>168494</v>
      </c>
      <c r="HK11" s="15">
        <v>51390670</v>
      </c>
      <c r="HL11" s="15">
        <v>35053569.899999999</v>
      </c>
      <c r="HM11" s="15">
        <v>16337100.1</v>
      </c>
    </row>
    <row r="12" spans="1:221">
      <c r="A12" s="12" t="s">
        <v>10</v>
      </c>
      <c r="B12" s="13" t="s">
        <v>11</v>
      </c>
      <c r="C12" s="32">
        <v>35</v>
      </c>
      <c r="D12" s="11">
        <v>162.75</v>
      </c>
      <c r="E12" s="15">
        <f t="shared" si="2"/>
        <v>162.75</v>
      </c>
      <c r="F12" s="11">
        <v>37.43</v>
      </c>
      <c r="G12" s="26">
        <f>D12*0.22</f>
        <v>35.805</v>
      </c>
      <c r="H12" s="31">
        <f t="shared" si="4"/>
        <v>200.18</v>
      </c>
      <c r="I12" s="32">
        <v>35</v>
      </c>
      <c r="J12" s="11">
        <v>142.44999999999999</v>
      </c>
      <c r="K12" s="15">
        <f t="shared" si="5"/>
        <v>142.44999999999999</v>
      </c>
      <c r="L12" s="11">
        <f t="shared" si="6"/>
        <v>42.734999999999992</v>
      </c>
      <c r="M12" s="26">
        <f t="shared" si="7"/>
        <v>27.065499999999997</v>
      </c>
      <c r="N12" s="31">
        <f t="shared" si="8"/>
        <v>185.18499999999997</v>
      </c>
      <c r="O12" s="32">
        <v>35</v>
      </c>
      <c r="P12" s="28">
        <v>162.75</v>
      </c>
      <c r="Q12" s="15">
        <f t="shared" si="9"/>
        <v>162.75</v>
      </c>
      <c r="R12" s="11">
        <f t="shared" si="10"/>
        <v>34.177500000000002</v>
      </c>
      <c r="S12" s="26">
        <f t="shared" si="11"/>
        <v>29.294999999999998</v>
      </c>
      <c r="T12" s="31">
        <f t="shared" si="12"/>
        <v>196.92750000000001</v>
      </c>
      <c r="U12" s="32">
        <v>35</v>
      </c>
      <c r="V12" s="11">
        <v>162.75</v>
      </c>
      <c r="W12" s="15">
        <f t="shared" si="13"/>
        <v>162.75</v>
      </c>
      <c r="X12" s="11">
        <f t="shared" si="14"/>
        <v>43.942500000000003</v>
      </c>
      <c r="Y12" s="26">
        <f t="shared" si="15"/>
        <v>35.805</v>
      </c>
      <c r="Z12" s="31">
        <f t="shared" si="16"/>
        <v>206.6925</v>
      </c>
      <c r="AA12" s="32">
        <v>35</v>
      </c>
      <c r="AB12" s="28">
        <v>169.4</v>
      </c>
      <c r="AC12" s="15">
        <f t="shared" si="17"/>
        <v>169.4</v>
      </c>
      <c r="AD12" s="28">
        <f t="shared" si="18"/>
        <v>64.372</v>
      </c>
      <c r="AE12" s="26">
        <f t="shared" si="19"/>
        <v>54.208000000000006</v>
      </c>
      <c r="AF12" s="31">
        <f t="shared" si="20"/>
        <v>233.77199999999999</v>
      </c>
      <c r="AG12" s="32">
        <v>10</v>
      </c>
      <c r="AH12" s="11">
        <v>165.55</v>
      </c>
      <c r="AI12" s="15">
        <f t="shared" si="21"/>
        <v>165.55</v>
      </c>
      <c r="AJ12" s="11">
        <f t="shared" si="22"/>
        <v>16.555000000000003</v>
      </c>
      <c r="AK12" s="26">
        <f t="shared" si="23"/>
        <v>14.8995</v>
      </c>
      <c r="AL12" s="31">
        <f t="shared" si="24"/>
        <v>182.10500000000002</v>
      </c>
      <c r="AM12" s="32">
        <v>35</v>
      </c>
      <c r="AN12" s="11">
        <v>154.35</v>
      </c>
      <c r="AO12" s="15">
        <f t="shared" si="25"/>
        <v>154.35</v>
      </c>
      <c r="AP12" s="11">
        <f t="shared" si="26"/>
        <v>37.043999999999997</v>
      </c>
      <c r="AQ12" s="26">
        <f t="shared" si="27"/>
        <v>7.4087999999999994</v>
      </c>
      <c r="AR12" s="31">
        <f t="shared" si="28"/>
        <v>191.39400000000001</v>
      </c>
      <c r="AS12" s="32">
        <v>35</v>
      </c>
      <c r="AT12" s="11">
        <v>169.4</v>
      </c>
      <c r="AU12" s="15">
        <f t="shared" si="29"/>
        <v>169.4</v>
      </c>
      <c r="AV12" s="11">
        <f t="shared" si="30"/>
        <v>40.655999999999999</v>
      </c>
      <c r="AW12" s="26">
        <f t="shared" si="31"/>
        <v>30.492000000000001</v>
      </c>
      <c r="AX12" s="31">
        <f t="shared" si="32"/>
        <v>210.05600000000001</v>
      </c>
      <c r="AY12" s="32">
        <v>35</v>
      </c>
      <c r="AZ12" s="11">
        <v>157.85</v>
      </c>
      <c r="BA12" s="15">
        <f t="shared" si="33"/>
        <v>157.85</v>
      </c>
      <c r="BB12" s="11">
        <f t="shared" si="34"/>
        <v>64.718499999999992</v>
      </c>
      <c r="BC12" s="26">
        <f t="shared" si="35"/>
        <v>56.825999999999993</v>
      </c>
      <c r="BD12" s="31">
        <f t="shared" si="36"/>
        <v>222.56849999999997</v>
      </c>
      <c r="BE12" s="32">
        <v>35</v>
      </c>
      <c r="BF12" s="11"/>
      <c r="BG12" s="15"/>
      <c r="BH12" s="11"/>
      <c r="BI12" s="26"/>
      <c r="BJ12" s="31"/>
      <c r="BK12" s="32">
        <v>35</v>
      </c>
      <c r="BL12" s="11">
        <v>174.65</v>
      </c>
      <c r="BM12" s="15">
        <f t="shared" si="39"/>
        <v>174.65</v>
      </c>
      <c r="BN12" s="11">
        <f t="shared" si="40"/>
        <v>61.127499999999998</v>
      </c>
      <c r="BO12" s="26">
        <f t="shared" si="41"/>
        <v>45.409000000000006</v>
      </c>
      <c r="BP12" s="31">
        <f t="shared" si="42"/>
        <v>235.7775</v>
      </c>
      <c r="BQ12" s="32">
        <v>35</v>
      </c>
      <c r="BR12" s="11">
        <v>181.65</v>
      </c>
      <c r="BS12" s="15">
        <f t="shared" si="43"/>
        <v>181.65</v>
      </c>
      <c r="BT12" s="11">
        <f t="shared" si="44"/>
        <v>98.091000000000008</v>
      </c>
      <c r="BU12" s="26">
        <f t="shared" si="45"/>
        <v>78.109499999999997</v>
      </c>
      <c r="BV12" s="31">
        <f t="shared" si="46"/>
        <v>279.74099999999999</v>
      </c>
      <c r="BW12" s="32">
        <v>35</v>
      </c>
      <c r="BX12" s="11">
        <v>150.15</v>
      </c>
      <c r="BY12" s="15">
        <f t="shared" si="47"/>
        <v>150.15</v>
      </c>
      <c r="BZ12" s="11">
        <f>BX12*0.13</f>
        <v>19.519500000000001</v>
      </c>
      <c r="CA12" s="26">
        <f>BX12*0.09</f>
        <v>13.513500000000001</v>
      </c>
      <c r="CB12" s="31">
        <f t="shared" si="48"/>
        <v>169.6695</v>
      </c>
      <c r="CC12" s="32">
        <v>35</v>
      </c>
      <c r="CD12" s="11">
        <v>164.85</v>
      </c>
      <c r="CE12" s="15">
        <f t="shared" si="49"/>
        <v>164.85</v>
      </c>
      <c r="CF12" s="11">
        <f t="shared" si="50"/>
        <v>49.454999999999998</v>
      </c>
      <c r="CG12" s="26">
        <f t="shared" si="51"/>
        <v>44.509500000000003</v>
      </c>
      <c r="CH12" s="31">
        <f t="shared" si="52"/>
        <v>214.30500000000001</v>
      </c>
      <c r="CI12" s="32"/>
      <c r="CJ12" s="11"/>
      <c r="CK12" s="15"/>
      <c r="CL12" s="11"/>
      <c r="CM12" s="26"/>
      <c r="CN12" s="31"/>
      <c r="CO12" s="32">
        <v>35</v>
      </c>
      <c r="CP12" s="11"/>
      <c r="CQ12" s="15"/>
      <c r="CR12" s="11"/>
      <c r="CS12" s="26"/>
      <c r="CT12" s="31"/>
      <c r="CU12" s="32"/>
      <c r="CV12" s="11"/>
      <c r="CW12" s="15"/>
      <c r="CX12" s="11"/>
      <c r="CY12" s="26"/>
      <c r="CZ12" s="31"/>
      <c r="DA12" s="32">
        <v>35</v>
      </c>
      <c r="DB12" s="11">
        <v>177.8</v>
      </c>
      <c r="DC12" s="15">
        <f t="shared" si="57"/>
        <v>177.8</v>
      </c>
      <c r="DD12" s="11">
        <f t="shared" si="58"/>
        <v>113.79200000000002</v>
      </c>
      <c r="DE12" s="26">
        <f t="shared" si="59"/>
        <v>92.456000000000003</v>
      </c>
      <c r="DF12" s="31">
        <f t="shared" si="60"/>
        <v>291.59200000000004</v>
      </c>
      <c r="DG12" s="32">
        <v>35</v>
      </c>
      <c r="DH12" s="11">
        <v>173.6</v>
      </c>
      <c r="DI12" s="15">
        <f t="shared" si="61"/>
        <v>173.6</v>
      </c>
      <c r="DJ12" s="11">
        <f t="shared" si="62"/>
        <v>57.288000000000004</v>
      </c>
      <c r="DK12" s="26">
        <f t="shared" si="63"/>
        <v>48.608000000000004</v>
      </c>
      <c r="DL12" s="31">
        <f t="shared" si="64"/>
        <v>230.88800000000001</v>
      </c>
      <c r="DM12" s="32"/>
      <c r="DN12" s="11"/>
      <c r="DO12" s="15"/>
      <c r="DP12" s="11"/>
      <c r="DQ12" s="26"/>
      <c r="DR12" s="31"/>
      <c r="DS12" s="32"/>
      <c r="DT12" s="11">
        <v>166.25</v>
      </c>
      <c r="DU12" s="15">
        <f>DT12</f>
        <v>166.25</v>
      </c>
      <c r="DV12" s="11">
        <f t="shared" si="66"/>
        <v>71.487499999999997</v>
      </c>
      <c r="DW12" s="26">
        <f t="shared" si="67"/>
        <v>54.862500000000004</v>
      </c>
      <c r="DX12" s="31">
        <f t="shared" si="68"/>
        <v>237.73750000000001</v>
      </c>
      <c r="DY12" s="32">
        <v>35</v>
      </c>
      <c r="DZ12" s="11"/>
      <c r="EA12" s="15"/>
      <c r="EB12" s="11"/>
      <c r="EC12" s="26"/>
      <c r="ED12" s="31"/>
      <c r="EE12" s="32">
        <v>35</v>
      </c>
      <c r="EF12" s="11">
        <v>182.35</v>
      </c>
      <c r="EG12" s="15">
        <f t="shared" si="71"/>
        <v>182.35</v>
      </c>
      <c r="EH12" s="11">
        <f t="shared" si="72"/>
        <v>118.5275</v>
      </c>
      <c r="EI12" s="26">
        <f t="shared" si="73"/>
        <v>89.351500000000001</v>
      </c>
      <c r="EJ12" s="31">
        <f t="shared" si="74"/>
        <v>300.8775</v>
      </c>
      <c r="EK12" s="32">
        <v>35</v>
      </c>
      <c r="EL12" s="11"/>
      <c r="EM12" s="15"/>
      <c r="EN12" s="11"/>
      <c r="EO12" s="26"/>
      <c r="EP12" s="31"/>
      <c r="EQ12" s="32">
        <v>25</v>
      </c>
      <c r="ER12" s="11">
        <v>128.25456</v>
      </c>
      <c r="ES12" s="15">
        <f t="shared" si="76"/>
        <v>128.25456</v>
      </c>
      <c r="ET12" s="11">
        <f t="shared" si="77"/>
        <v>21.803275200000002</v>
      </c>
      <c r="EU12" s="26">
        <f t="shared" ref="EU12:EU13" si="110">ER12*0.15</f>
        <v>19.238184</v>
      </c>
      <c r="EV12" s="31">
        <f t="shared" si="78"/>
        <v>150.0578352</v>
      </c>
      <c r="EW12" s="32">
        <v>35</v>
      </c>
      <c r="EX12" s="11">
        <v>166.6</v>
      </c>
      <c r="EY12" s="15">
        <f t="shared" si="79"/>
        <v>166.6</v>
      </c>
      <c r="EZ12" s="11">
        <f t="shared" si="80"/>
        <v>81.634</v>
      </c>
      <c r="FA12" s="26">
        <f t="shared" si="81"/>
        <v>74.97</v>
      </c>
      <c r="FB12" s="31">
        <f t="shared" si="82"/>
        <v>248.23399999999998</v>
      </c>
      <c r="FC12" s="32"/>
      <c r="FD12" s="11"/>
      <c r="FE12" s="15"/>
      <c r="FF12" s="11"/>
      <c r="FG12" s="26"/>
      <c r="FH12" s="31"/>
      <c r="FI12" s="32">
        <v>35</v>
      </c>
      <c r="FJ12" s="11">
        <v>186.55</v>
      </c>
      <c r="FK12" s="15">
        <f t="shared" si="84"/>
        <v>186.55</v>
      </c>
      <c r="FL12" s="11">
        <f t="shared" si="85"/>
        <v>95.140500000000003</v>
      </c>
      <c r="FM12" s="26">
        <f t="shared" si="86"/>
        <v>91.409500000000008</v>
      </c>
      <c r="FN12" s="31">
        <f t="shared" si="87"/>
        <v>281.69050000000004</v>
      </c>
      <c r="FO12" s="32">
        <v>35</v>
      </c>
      <c r="FP12" s="11">
        <v>183.05</v>
      </c>
      <c r="FQ12" s="15">
        <f t="shared" si="88"/>
        <v>183.05</v>
      </c>
      <c r="FR12" s="11">
        <f t="shared" si="89"/>
        <v>56.7455</v>
      </c>
      <c r="FS12" s="26">
        <f t="shared" si="90"/>
        <v>45.762500000000003</v>
      </c>
      <c r="FT12" s="31">
        <f t="shared" si="91"/>
        <v>239.7955</v>
      </c>
      <c r="FU12" s="32"/>
      <c r="FV12" s="11"/>
      <c r="FW12" s="15"/>
      <c r="FX12" s="11"/>
      <c r="FY12" s="26"/>
      <c r="FZ12" s="31"/>
      <c r="GA12" s="32">
        <v>35</v>
      </c>
      <c r="GB12" s="11">
        <v>180.95</v>
      </c>
      <c r="GC12" s="15">
        <f t="shared" si="93"/>
        <v>180.95</v>
      </c>
      <c r="GD12" s="11">
        <f t="shared" si="0"/>
        <v>34.380499999999998</v>
      </c>
      <c r="GE12" s="26">
        <f t="shared" si="0"/>
        <v>34.380499999999998</v>
      </c>
      <c r="GF12" s="31">
        <f t="shared" si="94"/>
        <v>215.33049999999997</v>
      </c>
      <c r="GG12" s="32"/>
      <c r="GH12" s="11"/>
      <c r="GI12" s="15"/>
      <c r="GJ12" s="11"/>
      <c r="GK12" s="26"/>
      <c r="GL12" s="31"/>
      <c r="GM12" s="32">
        <v>35</v>
      </c>
      <c r="GN12" s="11">
        <v>168</v>
      </c>
      <c r="GO12" s="15">
        <f t="shared" si="96"/>
        <v>168</v>
      </c>
      <c r="GP12" s="11">
        <f t="shared" si="97"/>
        <v>45.36</v>
      </c>
      <c r="GQ12" s="26">
        <f t="shared" si="98"/>
        <v>43.68</v>
      </c>
      <c r="GR12" s="31">
        <f>GN12+GP12</f>
        <v>213.36</v>
      </c>
      <c r="GS12" s="32"/>
      <c r="GT12" s="32"/>
      <c r="GU12" s="32"/>
      <c r="GV12" s="32"/>
      <c r="GW12" s="32"/>
      <c r="GX12" s="32"/>
      <c r="GY12" s="27">
        <f t="shared" si="99"/>
        <v>166.60672</v>
      </c>
      <c r="GZ12" s="26">
        <f t="shared" si="100"/>
        <v>166.60672</v>
      </c>
      <c r="HA12" s="27">
        <f t="shared" si="101"/>
        <v>54.415928133333324</v>
      </c>
      <c r="HB12" s="26">
        <f t="shared" si="102"/>
        <v>44.502707666666673</v>
      </c>
      <c r="HC12" s="27">
        <f t="shared" si="103"/>
        <v>204.209856704</v>
      </c>
      <c r="HD12" s="26">
        <f t="shared" si="104"/>
        <v>204.209856704</v>
      </c>
      <c r="HE12" s="27">
        <f t="shared" si="105"/>
        <v>57.16006921524334</v>
      </c>
      <c r="HF12" s="26">
        <f t="shared" si="106"/>
        <v>47.240069215243338</v>
      </c>
      <c r="HG12" s="27">
        <f t="shared" si="107"/>
        <v>261.36992591924331</v>
      </c>
      <c r="HH12" s="26">
        <f t="shared" si="108"/>
        <v>261.36992591924331</v>
      </c>
      <c r="HI12" s="27">
        <f t="shared" si="109"/>
        <v>261</v>
      </c>
      <c r="HJ12" s="43">
        <v>224545</v>
      </c>
      <c r="HK12" s="15">
        <v>58606245</v>
      </c>
      <c r="HL12" s="15">
        <v>35122894.640000001</v>
      </c>
      <c r="HM12" s="15">
        <v>23483350.359999999</v>
      </c>
    </row>
    <row r="13" spans="1:221" ht="38.25">
      <c r="A13" s="12" t="s">
        <v>12</v>
      </c>
      <c r="B13" s="13" t="s">
        <v>13</v>
      </c>
      <c r="C13" s="32">
        <v>150</v>
      </c>
      <c r="D13" s="11"/>
      <c r="E13" s="15"/>
      <c r="F13" s="11"/>
      <c r="G13" s="26"/>
      <c r="H13" s="31"/>
      <c r="I13" s="32">
        <v>150</v>
      </c>
      <c r="J13" s="11"/>
      <c r="K13" s="15"/>
      <c r="L13" s="11"/>
      <c r="M13" s="26"/>
      <c r="N13" s="31"/>
      <c r="O13" s="32">
        <v>150</v>
      </c>
      <c r="P13" s="11"/>
      <c r="Q13" s="15"/>
      <c r="R13" s="11"/>
      <c r="S13" s="26"/>
      <c r="T13" s="31"/>
      <c r="U13" s="32">
        <v>150</v>
      </c>
      <c r="V13" s="11"/>
      <c r="W13" s="15"/>
      <c r="X13" s="11"/>
      <c r="Y13" s="26"/>
      <c r="Z13" s="31"/>
      <c r="AA13" s="32">
        <v>150</v>
      </c>
      <c r="AB13" s="28"/>
      <c r="AC13" s="15"/>
      <c r="AD13" s="28"/>
      <c r="AE13" s="26"/>
      <c r="AF13" s="31"/>
      <c r="AG13" s="32"/>
      <c r="AH13" s="11"/>
      <c r="AI13" s="15"/>
      <c r="AJ13" s="11"/>
      <c r="AK13" s="26"/>
      <c r="AL13" s="31"/>
      <c r="AM13" s="32">
        <v>150</v>
      </c>
      <c r="AN13" s="11">
        <v>661.5</v>
      </c>
      <c r="AO13" s="15">
        <f t="shared" si="25"/>
        <v>661.5</v>
      </c>
      <c r="AP13" s="11">
        <f>AN13*0.24</f>
        <v>158.76</v>
      </c>
      <c r="AQ13" s="26">
        <f t="shared" si="27"/>
        <v>31.751999999999999</v>
      </c>
      <c r="AR13" s="31">
        <f t="shared" si="28"/>
        <v>820.26</v>
      </c>
      <c r="AS13" s="32"/>
      <c r="AT13" s="11">
        <v>726</v>
      </c>
      <c r="AU13" s="15">
        <f t="shared" si="29"/>
        <v>726</v>
      </c>
      <c r="AV13" s="11">
        <f t="shared" si="30"/>
        <v>174.23999999999998</v>
      </c>
      <c r="AW13" s="26">
        <f t="shared" si="31"/>
        <v>130.68</v>
      </c>
      <c r="AX13" s="31">
        <f t="shared" si="32"/>
        <v>900.24</v>
      </c>
      <c r="AY13" s="32">
        <v>150</v>
      </c>
      <c r="AZ13" s="11">
        <v>676.5</v>
      </c>
      <c r="BA13" s="15">
        <f t="shared" si="33"/>
        <v>676.5</v>
      </c>
      <c r="BB13" s="11">
        <f t="shared" si="34"/>
        <v>277.36500000000001</v>
      </c>
      <c r="BC13" s="26">
        <f t="shared" si="35"/>
        <v>243.54</v>
      </c>
      <c r="BD13" s="31">
        <f t="shared" si="36"/>
        <v>953.86500000000001</v>
      </c>
      <c r="BE13" s="32">
        <v>150</v>
      </c>
      <c r="BF13" s="11">
        <v>699</v>
      </c>
      <c r="BG13" s="15">
        <f t="shared" si="37"/>
        <v>699</v>
      </c>
      <c r="BH13" s="11">
        <f>BF13*0.37</f>
        <v>258.63</v>
      </c>
      <c r="BI13" s="26">
        <f>BF13*0.29</f>
        <v>202.70999999999998</v>
      </c>
      <c r="BJ13" s="31">
        <f t="shared" si="38"/>
        <v>957.63</v>
      </c>
      <c r="BK13" s="32">
        <v>150</v>
      </c>
      <c r="BL13" s="11">
        <v>748.5</v>
      </c>
      <c r="BM13" s="15">
        <f t="shared" si="39"/>
        <v>748.5</v>
      </c>
      <c r="BN13" s="11">
        <f t="shared" si="40"/>
        <v>261.97499999999997</v>
      </c>
      <c r="BO13" s="26">
        <f t="shared" si="41"/>
        <v>194.61</v>
      </c>
      <c r="BP13" s="31">
        <f t="shared" si="42"/>
        <v>1010.4749999999999</v>
      </c>
      <c r="BQ13" s="32">
        <v>150</v>
      </c>
      <c r="BR13" s="11">
        <v>778.5</v>
      </c>
      <c r="BS13" s="15">
        <f>BR13</f>
        <v>778.5</v>
      </c>
      <c r="BT13" s="11">
        <f>BR13*0.54</f>
        <v>420.39000000000004</v>
      </c>
      <c r="BU13" s="26">
        <f>BR13*0.43</f>
        <v>334.755</v>
      </c>
      <c r="BV13" s="31">
        <f t="shared" si="46"/>
        <v>1198.8900000000001</v>
      </c>
      <c r="BW13" s="32">
        <v>150</v>
      </c>
      <c r="BX13" s="11">
        <v>709.5</v>
      </c>
      <c r="BY13" s="15">
        <f>BX13</f>
        <v>709.5</v>
      </c>
      <c r="BZ13" s="11">
        <v>92.23</v>
      </c>
      <c r="CA13" s="26">
        <f>BX13*0.09</f>
        <v>63.854999999999997</v>
      </c>
      <c r="CB13" s="31">
        <f t="shared" si="48"/>
        <v>801.73</v>
      </c>
      <c r="CC13" s="32">
        <v>150</v>
      </c>
      <c r="CD13" s="11">
        <v>706.5</v>
      </c>
      <c r="CE13" s="15">
        <f t="shared" si="49"/>
        <v>706.5</v>
      </c>
      <c r="CF13" s="11">
        <f t="shared" si="50"/>
        <v>211.95</v>
      </c>
      <c r="CG13" s="26">
        <f t="shared" si="51"/>
        <v>190.75500000000002</v>
      </c>
      <c r="CH13" s="31">
        <f t="shared" si="52"/>
        <v>918.45</v>
      </c>
      <c r="CI13" s="32"/>
      <c r="CJ13" s="11"/>
      <c r="CK13" s="15"/>
      <c r="CL13" s="11"/>
      <c r="CM13" s="26"/>
      <c r="CN13" s="31"/>
      <c r="CO13" s="32">
        <v>150</v>
      </c>
      <c r="CP13" s="11">
        <v>613.5</v>
      </c>
      <c r="CQ13" s="15">
        <f>CP13</f>
        <v>613.5</v>
      </c>
      <c r="CR13" s="11">
        <f>CP13*0.31</f>
        <v>190.185</v>
      </c>
      <c r="CS13" s="26">
        <f>CP13*0.28</f>
        <v>171.78000000000003</v>
      </c>
      <c r="CT13" s="31">
        <f t="shared" si="55"/>
        <v>803.68499999999995</v>
      </c>
      <c r="CU13" s="32"/>
      <c r="CV13" s="11">
        <v>117.62</v>
      </c>
      <c r="CW13" s="15">
        <f>CV13</f>
        <v>117.62</v>
      </c>
      <c r="CX13" s="11">
        <f>CV13*0.33</f>
        <v>38.814600000000006</v>
      </c>
      <c r="CY13" s="26">
        <f>CV13*0.28</f>
        <v>32.933600000000006</v>
      </c>
      <c r="CZ13" s="31">
        <f>CV13+CX13</f>
        <v>156.43460000000002</v>
      </c>
      <c r="DA13" s="32"/>
      <c r="DB13" s="11"/>
      <c r="DC13" s="15"/>
      <c r="DD13" s="11"/>
      <c r="DE13" s="26"/>
      <c r="DF13" s="31"/>
      <c r="DG13" s="32">
        <v>150</v>
      </c>
      <c r="DH13" s="11">
        <v>744</v>
      </c>
      <c r="DI13" s="15">
        <f t="shared" si="61"/>
        <v>744</v>
      </c>
      <c r="DJ13" s="11">
        <f t="shared" si="62"/>
        <v>245.52</v>
      </c>
      <c r="DK13" s="26">
        <f t="shared" si="63"/>
        <v>208.32000000000002</v>
      </c>
      <c r="DL13" s="31">
        <f t="shared" si="64"/>
        <v>989.52</v>
      </c>
      <c r="DM13" s="32"/>
      <c r="DN13" s="11"/>
      <c r="DO13" s="15"/>
      <c r="DP13" s="11"/>
      <c r="DQ13" s="26"/>
      <c r="DR13" s="31"/>
      <c r="DS13" s="32">
        <v>150</v>
      </c>
      <c r="DT13" s="11">
        <v>712.5</v>
      </c>
      <c r="DU13" s="15">
        <f t="shared" ref="DU13:DU15" si="111">DT13</f>
        <v>712.5</v>
      </c>
      <c r="DV13" s="11">
        <f t="shared" si="66"/>
        <v>306.375</v>
      </c>
      <c r="DW13" s="26">
        <f>DT13*0.33</f>
        <v>235.125</v>
      </c>
      <c r="DX13" s="31">
        <f t="shared" si="68"/>
        <v>1018.875</v>
      </c>
      <c r="DY13" s="32">
        <v>150</v>
      </c>
      <c r="DZ13" s="11">
        <v>777</v>
      </c>
      <c r="EA13" s="15">
        <f t="shared" si="69"/>
        <v>777</v>
      </c>
      <c r="EB13" s="11">
        <f>DZ13*0.34</f>
        <v>264.18</v>
      </c>
      <c r="EC13" s="26">
        <f>DZ13*0.29</f>
        <v>225.32999999999998</v>
      </c>
      <c r="ED13" s="31">
        <f t="shared" si="70"/>
        <v>1041.18</v>
      </c>
      <c r="EE13" s="32">
        <v>150</v>
      </c>
      <c r="EF13" s="11">
        <v>781.5</v>
      </c>
      <c r="EG13" s="15">
        <f t="shared" si="71"/>
        <v>781.5</v>
      </c>
      <c r="EH13" s="11">
        <f>EF13*0.65</f>
        <v>507.97500000000002</v>
      </c>
      <c r="EI13" s="26">
        <f t="shared" si="73"/>
        <v>382.935</v>
      </c>
      <c r="EJ13" s="31">
        <f t="shared" si="74"/>
        <v>1289.4749999999999</v>
      </c>
      <c r="EK13" s="32">
        <v>150</v>
      </c>
      <c r="EL13" s="11"/>
      <c r="EM13" s="15"/>
      <c r="EN13" s="11"/>
      <c r="EO13" s="26"/>
      <c r="EP13" s="31"/>
      <c r="EQ13" s="32"/>
      <c r="ER13" s="11">
        <v>153.91890000000001</v>
      </c>
      <c r="ES13" s="15">
        <f t="shared" si="76"/>
        <v>153.91890000000001</v>
      </c>
      <c r="ET13" s="11">
        <f t="shared" si="77"/>
        <v>26.166213000000003</v>
      </c>
      <c r="EU13" s="26">
        <f t="shared" si="110"/>
        <v>23.087835000000002</v>
      </c>
      <c r="EV13" s="31"/>
      <c r="EW13" s="32"/>
      <c r="EX13" s="11">
        <v>166.6</v>
      </c>
      <c r="EY13" s="15">
        <f t="shared" si="79"/>
        <v>166.6</v>
      </c>
      <c r="EZ13" s="11">
        <f t="shared" si="80"/>
        <v>81.634</v>
      </c>
      <c r="FA13" s="26">
        <f t="shared" si="81"/>
        <v>74.97</v>
      </c>
      <c r="FB13" s="31">
        <f t="shared" si="82"/>
        <v>248.23399999999998</v>
      </c>
      <c r="FC13" s="32"/>
      <c r="FD13" s="11">
        <v>317.27</v>
      </c>
      <c r="FE13" s="15">
        <f>FD13</f>
        <v>317.27</v>
      </c>
      <c r="FF13" s="11">
        <f>FD13*0.31</f>
        <v>98.353699999999989</v>
      </c>
      <c r="FG13" s="26">
        <f>FD13*0.26</f>
        <v>82.490200000000002</v>
      </c>
      <c r="FH13" s="31">
        <f t="shared" si="83"/>
        <v>415.62369999999999</v>
      </c>
      <c r="FI13" s="32">
        <v>150</v>
      </c>
      <c r="FJ13" s="11">
        <v>799.5</v>
      </c>
      <c r="FK13" s="15">
        <f t="shared" si="84"/>
        <v>799.5</v>
      </c>
      <c r="FL13" s="11">
        <f t="shared" si="85"/>
        <v>407.745</v>
      </c>
      <c r="FM13" s="26">
        <f t="shared" si="86"/>
        <v>391.755</v>
      </c>
      <c r="FN13" s="31">
        <f t="shared" si="87"/>
        <v>1207.2449999999999</v>
      </c>
      <c r="FO13" s="32">
        <v>150</v>
      </c>
      <c r="FP13" s="11">
        <v>104.6</v>
      </c>
      <c r="FQ13" s="15">
        <f>FP13</f>
        <v>104.6</v>
      </c>
      <c r="FR13" s="11">
        <f t="shared" si="89"/>
        <v>32.425999999999995</v>
      </c>
      <c r="FS13" s="26">
        <f t="shared" si="90"/>
        <v>26.15</v>
      </c>
      <c r="FT13" s="31">
        <f t="shared" si="91"/>
        <v>137.02599999999998</v>
      </c>
      <c r="FU13" s="32">
        <v>150</v>
      </c>
      <c r="FV13" s="11">
        <v>762</v>
      </c>
      <c r="FW13" s="15">
        <f>FV13</f>
        <v>762</v>
      </c>
      <c r="FX13" s="11">
        <f t="shared" ref="FX13:FX15" si="112">FV13*0.47</f>
        <v>358.14</v>
      </c>
      <c r="FY13" s="26">
        <f t="shared" ref="FY13:FY15" si="113">FV13*0.37</f>
        <v>281.94</v>
      </c>
      <c r="FZ13" s="31">
        <f t="shared" si="92"/>
        <v>1120.1399999999999</v>
      </c>
      <c r="GA13" s="32"/>
      <c r="GB13" s="11">
        <v>775.5</v>
      </c>
      <c r="GC13" s="15">
        <f t="shared" si="93"/>
        <v>775.5</v>
      </c>
      <c r="GD13" s="11">
        <f t="shared" si="0"/>
        <v>147.345</v>
      </c>
      <c r="GE13" s="26">
        <f t="shared" si="0"/>
        <v>147.345</v>
      </c>
      <c r="GF13" s="31">
        <f t="shared" si="94"/>
        <v>922.84500000000003</v>
      </c>
      <c r="GG13" s="32"/>
      <c r="GH13" s="11">
        <v>700.5</v>
      </c>
      <c r="GI13" s="15">
        <f>GH13</f>
        <v>700.5</v>
      </c>
      <c r="GJ13" s="11">
        <f>GH13*0.48</f>
        <v>336.24</v>
      </c>
      <c r="GK13" s="26">
        <f>GH13*0.43</f>
        <v>301.21499999999997</v>
      </c>
      <c r="GL13" s="31">
        <f>GH13+GJ13</f>
        <v>1036.74</v>
      </c>
      <c r="GM13" s="32">
        <v>150</v>
      </c>
      <c r="GN13" s="11">
        <v>720</v>
      </c>
      <c r="GO13" s="15">
        <f t="shared" si="96"/>
        <v>720</v>
      </c>
      <c r="GP13" s="11">
        <f t="shared" si="97"/>
        <v>194.4</v>
      </c>
      <c r="GQ13" s="26">
        <f t="shared" si="98"/>
        <v>187.20000000000002</v>
      </c>
      <c r="GR13" s="31">
        <f>GN13+GP13</f>
        <v>914.4</v>
      </c>
      <c r="GS13" s="32">
        <v>150</v>
      </c>
      <c r="GT13" s="32"/>
      <c r="GU13" s="32"/>
      <c r="GV13" s="32"/>
      <c r="GW13" s="32"/>
      <c r="GX13" s="32"/>
      <c r="GY13" s="27">
        <f t="shared" si="99"/>
        <v>606.60908260869564</v>
      </c>
      <c r="GZ13" s="26">
        <f t="shared" si="100"/>
        <v>606.60908260869564</v>
      </c>
      <c r="HA13" s="27">
        <f t="shared" si="101"/>
        <v>212.12664637499998</v>
      </c>
      <c r="HB13" s="26">
        <f t="shared" si="102"/>
        <v>173.55140145833334</v>
      </c>
      <c r="HC13" s="27">
        <f t="shared" si="103"/>
        <v>743.52075255347825</v>
      </c>
      <c r="HD13" s="26">
        <f t="shared" si="104"/>
        <v>743.52075255347825</v>
      </c>
      <c r="HE13" s="27">
        <f t="shared" si="105"/>
        <v>222.80654816203543</v>
      </c>
      <c r="HF13" s="26">
        <f t="shared" si="106"/>
        <v>184.22654816203541</v>
      </c>
      <c r="HG13" s="27">
        <f>HC13+HE13</f>
        <v>966.32730071551373</v>
      </c>
      <c r="HH13" s="26">
        <f t="shared" si="108"/>
        <v>966.32730071551373</v>
      </c>
      <c r="HI13" s="27">
        <f t="shared" si="109"/>
        <v>966</v>
      </c>
      <c r="HJ13" s="43">
        <v>25698</v>
      </c>
      <c r="HK13" s="15">
        <v>24824268</v>
      </c>
      <c r="HL13" s="15">
        <v>18907700.27</v>
      </c>
      <c r="HM13" s="15">
        <v>5916567.7300000004</v>
      </c>
    </row>
    <row r="14" spans="1:221" ht="38.25">
      <c r="A14" s="12" t="s">
        <v>14</v>
      </c>
      <c r="B14" s="13" t="s">
        <v>15</v>
      </c>
      <c r="C14" s="33">
        <v>20</v>
      </c>
      <c r="D14" s="11"/>
      <c r="E14" s="15"/>
      <c r="F14" s="11"/>
      <c r="G14" s="26"/>
      <c r="H14" s="31"/>
      <c r="I14" s="33">
        <v>20</v>
      </c>
      <c r="J14" s="11"/>
      <c r="K14" s="15"/>
      <c r="L14" s="11"/>
      <c r="M14" s="26"/>
      <c r="N14" s="31"/>
      <c r="O14" s="33">
        <v>20</v>
      </c>
      <c r="P14" s="11"/>
      <c r="Q14" s="15"/>
      <c r="R14" s="11"/>
      <c r="S14" s="26"/>
      <c r="T14" s="31"/>
      <c r="U14" s="33">
        <v>20</v>
      </c>
      <c r="V14" s="11"/>
      <c r="W14" s="15"/>
      <c r="X14" s="11"/>
      <c r="Y14" s="26"/>
      <c r="Z14" s="31"/>
      <c r="AA14" s="33">
        <v>20</v>
      </c>
      <c r="AB14" s="11"/>
      <c r="AC14" s="15"/>
      <c r="AD14" s="28"/>
      <c r="AE14" s="26"/>
      <c r="AF14" s="31"/>
      <c r="AG14" s="33"/>
      <c r="AH14" s="11"/>
      <c r="AI14" s="15"/>
      <c r="AJ14" s="11"/>
      <c r="AK14" s="26"/>
      <c r="AL14" s="31"/>
      <c r="AM14" s="33">
        <v>20</v>
      </c>
      <c r="AN14" s="11"/>
      <c r="AO14" s="15"/>
      <c r="AP14" s="11"/>
      <c r="AQ14" s="26"/>
      <c r="AR14" s="31"/>
      <c r="AS14" s="33"/>
      <c r="AT14" s="11"/>
      <c r="AU14" s="15"/>
      <c r="AV14" s="11"/>
      <c r="AW14" s="26"/>
      <c r="AX14" s="31"/>
      <c r="AY14" s="33">
        <v>20</v>
      </c>
      <c r="AZ14" s="11">
        <v>90.2</v>
      </c>
      <c r="BA14" s="15">
        <f t="shared" si="33"/>
        <v>90.2</v>
      </c>
      <c r="BB14" s="11">
        <f t="shared" si="34"/>
        <v>36.981999999999999</v>
      </c>
      <c r="BC14" s="26">
        <f t="shared" si="35"/>
        <v>32.472000000000001</v>
      </c>
      <c r="BD14" s="31">
        <f t="shared" si="36"/>
        <v>127.182</v>
      </c>
      <c r="BE14" s="33">
        <v>20</v>
      </c>
      <c r="BF14" s="11"/>
      <c r="BG14" s="15"/>
      <c r="BH14" s="11"/>
      <c r="BI14" s="26"/>
      <c r="BJ14" s="31"/>
      <c r="BK14" s="33">
        <v>20</v>
      </c>
      <c r="BL14" s="11">
        <v>99.8</v>
      </c>
      <c r="BM14" s="15">
        <f t="shared" si="39"/>
        <v>99.8</v>
      </c>
      <c r="BN14" s="11">
        <f t="shared" si="40"/>
        <v>34.93</v>
      </c>
      <c r="BO14" s="26">
        <f t="shared" si="41"/>
        <v>25.948</v>
      </c>
      <c r="BP14" s="31">
        <f t="shared" si="42"/>
        <v>134.72999999999999</v>
      </c>
      <c r="BQ14" s="33"/>
      <c r="BR14" s="11"/>
      <c r="BS14" s="15"/>
      <c r="BT14" s="11"/>
      <c r="BU14" s="26"/>
      <c r="BV14" s="31"/>
      <c r="BW14" s="33"/>
      <c r="BX14" s="11"/>
      <c r="BY14" s="15"/>
      <c r="BZ14" s="11"/>
      <c r="CA14" s="26"/>
      <c r="CB14" s="31"/>
      <c r="CC14" s="33">
        <v>20</v>
      </c>
      <c r="CD14" s="11"/>
      <c r="CE14" s="15"/>
      <c r="CF14" s="11"/>
      <c r="CG14" s="26"/>
      <c r="CH14" s="31"/>
      <c r="CI14" s="33">
        <v>20</v>
      </c>
      <c r="CJ14" s="11"/>
      <c r="CK14" s="15"/>
      <c r="CL14" s="11"/>
      <c r="CM14" s="26"/>
      <c r="CN14" s="31"/>
      <c r="CO14" s="33">
        <v>20</v>
      </c>
      <c r="CP14" s="11"/>
      <c r="CQ14" s="15"/>
      <c r="CR14" s="11"/>
      <c r="CS14" s="26"/>
      <c r="CT14" s="31"/>
      <c r="CU14" s="33"/>
      <c r="CV14" s="11"/>
      <c r="CW14" s="15"/>
      <c r="CX14" s="11"/>
      <c r="CY14" s="26"/>
      <c r="CZ14" s="31"/>
      <c r="DA14" s="33"/>
      <c r="DB14" s="11"/>
      <c r="DC14" s="15"/>
      <c r="DD14" s="11"/>
      <c r="DE14" s="26"/>
      <c r="DF14" s="31"/>
      <c r="DG14" s="33">
        <v>20</v>
      </c>
      <c r="DH14" s="11"/>
      <c r="DI14" s="15"/>
      <c r="DJ14" s="11"/>
      <c r="DK14" s="26"/>
      <c r="DL14" s="31"/>
      <c r="DM14" s="33"/>
      <c r="DN14" s="11"/>
      <c r="DO14" s="15"/>
      <c r="DP14" s="11"/>
      <c r="DQ14" s="26"/>
      <c r="DR14" s="31"/>
      <c r="DS14" s="33">
        <v>20</v>
      </c>
      <c r="DT14" s="11"/>
      <c r="DU14" s="15"/>
      <c r="DV14" s="11"/>
      <c r="DW14" s="26"/>
      <c r="DX14" s="31"/>
      <c r="DY14" s="33"/>
      <c r="DZ14" s="11"/>
      <c r="EA14" s="15"/>
      <c r="EB14" s="11"/>
      <c r="EC14" s="26"/>
      <c r="ED14" s="31"/>
      <c r="EE14" s="33"/>
      <c r="EF14" s="11"/>
      <c r="EG14" s="15"/>
      <c r="EH14" s="11"/>
      <c r="EI14" s="26"/>
      <c r="EJ14" s="31"/>
      <c r="EK14" s="33">
        <v>20</v>
      </c>
      <c r="EL14" s="11"/>
      <c r="EM14" s="15"/>
      <c r="EN14" s="11"/>
      <c r="EO14" s="26"/>
      <c r="EP14" s="31"/>
      <c r="EQ14" s="33"/>
      <c r="ER14" s="11"/>
      <c r="ES14" s="15"/>
      <c r="ET14" s="11"/>
      <c r="EU14" s="26"/>
      <c r="EV14" s="31"/>
      <c r="EW14" s="33"/>
      <c r="EX14" s="11"/>
      <c r="EY14" s="15"/>
      <c r="EZ14" s="11"/>
      <c r="FA14" s="26"/>
      <c r="FB14" s="31"/>
      <c r="FC14" s="33"/>
      <c r="FD14" s="11"/>
      <c r="FE14" s="15"/>
      <c r="FF14" s="11"/>
      <c r="FG14" s="26"/>
      <c r="FH14" s="31"/>
      <c r="FI14" s="33"/>
      <c r="FJ14" s="11"/>
      <c r="FK14" s="15"/>
      <c r="FL14" s="11"/>
      <c r="FM14" s="26"/>
      <c r="FN14" s="31"/>
      <c r="FO14" s="33"/>
      <c r="FP14" s="11"/>
      <c r="FQ14" s="15"/>
      <c r="FR14" s="11"/>
      <c r="FS14" s="26"/>
      <c r="FT14" s="31"/>
      <c r="FU14" s="33">
        <v>20</v>
      </c>
      <c r="FV14" s="11">
        <v>101.6</v>
      </c>
      <c r="FW14" s="15">
        <f t="shared" ref="FW14:FW15" si="114">FV14</f>
        <v>101.6</v>
      </c>
      <c r="FX14" s="11">
        <f t="shared" si="112"/>
        <v>47.751999999999995</v>
      </c>
      <c r="FY14" s="26">
        <f t="shared" si="113"/>
        <v>37.591999999999999</v>
      </c>
      <c r="FZ14" s="31">
        <f t="shared" si="92"/>
        <v>149.35199999999998</v>
      </c>
      <c r="GA14" s="33"/>
      <c r="GB14" s="11">
        <v>103.4</v>
      </c>
      <c r="GC14" s="15">
        <f t="shared" si="93"/>
        <v>103.4</v>
      </c>
      <c r="GD14" s="11">
        <f t="shared" si="0"/>
        <v>19.646000000000001</v>
      </c>
      <c r="GE14" s="26">
        <f t="shared" si="0"/>
        <v>19.646000000000001</v>
      </c>
      <c r="GF14" s="31">
        <f t="shared" si="94"/>
        <v>123.04600000000001</v>
      </c>
      <c r="GG14" s="33"/>
      <c r="GH14" s="11"/>
      <c r="GI14" s="15"/>
      <c r="GJ14" s="11"/>
      <c r="GK14" s="26"/>
      <c r="GL14" s="31"/>
      <c r="GM14" s="33">
        <v>20</v>
      </c>
      <c r="GN14" s="11">
        <v>96</v>
      </c>
      <c r="GO14" s="15">
        <f t="shared" si="96"/>
        <v>96</v>
      </c>
      <c r="GP14" s="11">
        <f t="shared" si="97"/>
        <v>25.92</v>
      </c>
      <c r="GQ14" s="26">
        <f t="shared" si="98"/>
        <v>24.96</v>
      </c>
      <c r="GR14" s="31">
        <f>GN14+GP14</f>
        <v>121.92</v>
      </c>
      <c r="GS14" s="33">
        <v>20</v>
      </c>
      <c r="GT14" s="33"/>
      <c r="GU14" s="33"/>
      <c r="GV14" s="33"/>
      <c r="GW14" s="33"/>
      <c r="GX14" s="33"/>
      <c r="GY14" s="27">
        <f t="shared" si="99"/>
        <v>98.2</v>
      </c>
      <c r="GZ14" s="26">
        <f t="shared" si="100"/>
        <v>98.2</v>
      </c>
      <c r="HA14" s="27">
        <f t="shared" si="101"/>
        <v>27.538333333333338</v>
      </c>
      <c r="HB14" s="26">
        <f t="shared" si="102"/>
        <v>23.436333333333334</v>
      </c>
      <c r="HC14" s="27">
        <f t="shared" si="103"/>
        <v>120.36373999999999</v>
      </c>
      <c r="HD14" s="26">
        <f t="shared" si="104"/>
        <v>120.36374000000001</v>
      </c>
      <c r="HE14" s="27">
        <f t="shared" si="105"/>
        <v>28.977902196666665</v>
      </c>
      <c r="HF14" s="26">
        <f t="shared" si="106"/>
        <v>24.877902196666668</v>
      </c>
      <c r="HG14" s="27">
        <f t="shared" si="107"/>
        <v>149.34164219666667</v>
      </c>
      <c r="HH14" s="26">
        <f t="shared" si="108"/>
        <v>149.34164219666667</v>
      </c>
      <c r="HI14" s="27">
        <f t="shared" si="109"/>
        <v>149</v>
      </c>
      <c r="HJ14" s="43">
        <v>925</v>
      </c>
      <c r="HK14" s="15">
        <v>137825</v>
      </c>
      <c r="HL14" s="15">
        <v>137825</v>
      </c>
      <c r="HM14" s="15"/>
    </row>
    <row r="15" spans="1:221" ht="38.25">
      <c r="A15" s="12" t="s">
        <v>16</v>
      </c>
      <c r="B15" s="13" t="s">
        <v>7</v>
      </c>
      <c r="C15" s="33">
        <v>35</v>
      </c>
      <c r="D15" s="11"/>
      <c r="E15" s="15"/>
      <c r="F15" s="11"/>
      <c r="G15" s="26"/>
      <c r="H15" s="31"/>
      <c r="I15" s="33">
        <v>35</v>
      </c>
      <c r="J15" s="11">
        <v>61.05</v>
      </c>
      <c r="K15" s="15">
        <f t="shared" si="5"/>
        <v>61.05</v>
      </c>
      <c r="L15" s="11">
        <f t="shared" si="6"/>
        <v>18.314999999999998</v>
      </c>
      <c r="M15" s="26">
        <f t="shared" ref="M15" si="115">J15*0.19</f>
        <v>11.599499999999999</v>
      </c>
      <c r="N15" s="31">
        <f t="shared" si="8"/>
        <v>79.364999999999995</v>
      </c>
      <c r="O15" s="33">
        <v>35</v>
      </c>
      <c r="P15" s="11"/>
      <c r="Q15" s="15"/>
      <c r="R15" s="11"/>
      <c r="S15" s="26"/>
      <c r="T15" s="31"/>
      <c r="U15" s="33">
        <v>35</v>
      </c>
      <c r="V15" s="11">
        <v>162.75</v>
      </c>
      <c r="W15" s="15">
        <f t="shared" si="13"/>
        <v>162.75</v>
      </c>
      <c r="X15" s="11">
        <f t="shared" ref="X15:X21" si="116">V15*0.27</f>
        <v>43.942500000000003</v>
      </c>
      <c r="Y15" s="26">
        <f t="shared" ref="Y15" si="117">V15*0.22</f>
        <v>35.805</v>
      </c>
      <c r="Z15" s="31">
        <f t="shared" si="16"/>
        <v>206.6925</v>
      </c>
      <c r="AA15" s="33">
        <v>35</v>
      </c>
      <c r="AB15" s="11"/>
      <c r="AC15" s="15"/>
      <c r="AD15" s="28"/>
      <c r="AE15" s="26"/>
      <c r="AF15" s="31"/>
      <c r="AG15" s="33"/>
      <c r="AH15" s="11"/>
      <c r="AI15" s="15"/>
      <c r="AJ15" s="11"/>
      <c r="AK15" s="26"/>
      <c r="AL15" s="31"/>
      <c r="AM15" s="33">
        <v>35</v>
      </c>
      <c r="AN15" s="11">
        <v>154.35</v>
      </c>
      <c r="AO15" s="15">
        <f t="shared" si="25"/>
        <v>154.35</v>
      </c>
      <c r="AP15" s="11">
        <f>AN15*0.24</f>
        <v>37.043999999999997</v>
      </c>
      <c r="AQ15" s="26">
        <f t="shared" si="27"/>
        <v>7.4087999999999994</v>
      </c>
      <c r="AR15" s="31">
        <f t="shared" si="28"/>
        <v>191.39400000000001</v>
      </c>
      <c r="AS15" s="33">
        <v>35</v>
      </c>
      <c r="AT15" s="11">
        <v>169.4</v>
      </c>
      <c r="AU15" s="15">
        <f t="shared" si="29"/>
        <v>169.4</v>
      </c>
      <c r="AV15" s="11">
        <f t="shared" si="30"/>
        <v>40.655999999999999</v>
      </c>
      <c r="AW15" s="26">
        <f t="shared" si="31"/>
        <v>30.492000000000001</v>
      </c>
      <c r="AX15" s="31">
        <f t="shared" si="32"/>
        <v>210.05600000000001</v>
      </c>
      <c r="AY15" s="33">
        <v>35</v>
      </c>
      <c r="AZ15" s="11">
        <v>157.85</v>
      </c>
      <c r="BA15" s="15">
        <f t="shared" si="33"/>
        <v>157.85</v>
      </c>
      <c r="BB15" s="11">
        <f t="shared" si="34"/>
        <v>64.718499999999992</v>
      </c>
      <c r="BC15" s="26">
        <f t="shared" si="35"/>
        <v>56.825999999999993</v>
      </c>
      <c r="BD15" s="31">
        <f t="shared" si="36"/>
        <v>222.56849999999997</v>
      </c>
      <c r="BE15" s="33">
        <v>35</v>
      </c>
      <c r="BF15" s="11">
        <v>163.1</v>
      </c>
      <c r="BG15" s="15">
        <f t="shared" si="37"/>
        <v>163.1</v>
      </c>
      <c r="BH15" s="11">
        <f>BF15*0.37</f>
        <v>60.346999999999994</v>
      </c>
      <c r="BI15" s="26">
        <f>BF15*0.29</f>
        <v>47.298999999999992</v>
      </c>
      <c r="BJ15" s="31">
        <f t="shared" si="38"/>
        <v>223.447</v>
      </c>
      <c r="BK15" s="33">
        <v>35</v>
      </c>
      <c r="BL15" s="11">
        <v>174.65</v>
      </c>
      <c r="BM15" s="15">
        <f t="shared" si="39"/>
        <v>174.65</v>
      </c>
      <c r="BN15" s="11">
        <f t="shared" si="40"/>
        <v>61.127499999999998</v>
      </c>
      <c r="BO15" s="26">
        <f t="shared" si="41"/>
        <v>45.409000000000006</v>
      </c>
      <c r="BP15" s="31">
        <f t="shared" si="42"/>
        <v>235.7775</v>
      </c>
      <c r="BQ15" s="33">
        <v>35</v>
      </c>
      <c r="BR15" s="11">
        <v>181.65</v>
      </c>
      <c r="BS15" s="15">
        <f>BR15</f>
        <v>181.65</v>
      </c>
      <c r="BT15" s="11">
        <f>BR15*0.54</f>
        <v>98.091000000000008</v>
      </c>
      <c r="BU15" s="26">
        <f>BR15*0.43</f>
        <v>78.109499999999997</v>
      </c>
      <c r="BV15" s="31">
        <f t="shared" si="46"/>
        <v>279.74099999999999</v>
      </c>
      <c r="BW15" s="33">
        <v>35</v>
      </c>
      <c r="BX15" s="11">
        <v>150.15</v>
      </c>
      <c r="BY15" s="15">
        <f>BX15</f>
        <v>150.15</v>
      </c>
      <c r="BZ15" s="11">
        <v>19.52</v>
      </c>
      <c r="CA15" s="26">
        <f>BX15*0.09</f>
        <v>13.513500000000001</v>
      </c>
      <c r="CB15" s="31">
        <f t="shared" si="48"/>
        <v>169.67000000000002</v>
      </c>
      <c r="CC15" s="33">
        <v>35</v>
      </c>
      <c r="CD15" s="11">
        <v>148.5</v>
      </c>
      <c r="CE15" s="15">
        <f t="shared" si="49"/>
        <v>148.5</v>
      </c>
      <c r="CF15" s="11">
        <f t="shared" si="50"/>
        <v>44.55</v>
      </c>
      <c r="CG15" s="26">
        <f>CD15*0.27</f>
        <v>40.095000000000006</v>
      </c>
      <c r="CH15" s="31">
        <f t="shared" si="52"/>
        <v>193.05</v>
      </c>
      <c r="CI15" s="33">
        <v>35</v>
      </c>
      <c r="CJ15" s="11">
        <v>175</v>
      </c>
      <c r="CK15" s="15">
        <f>CJ15</f>
        <v>175</v>
      </c>
      <c r="CL15" s="11">
        <f>CJ15*0.28</f>
        <v>49.000000000000007</v>
      </c>
      <c r="CM15" s="26">
        <f>CJ15*0.22</f>
        <v>38.5</v>
      </c>
      <c r="CN15" s="31">
        <f t="shared" si="53"/>
        <v>224</v>
      </c>
      <c r="CO15" s="33">
        <v>35</v>
      </c>
      <c r="CP15" s="11">
        <v>143.15</v>
      </c>
      <c r="CQ15" s="15">
        <f t="shared" ref="CQ15:CQ39" si="118">CP15</f>
        <v>143.15</v>
      </c>
      <c r="CR15" s="11">
        <f>CP15*0.31</f>
        <v>44.3765</v>
      </c>
      <c r="CS15" s="26">
        <f>CP15*0.28</f>
        <v>40.082000000000008</v>
      </c>
      <c r="CT15" s="31">
        <f t="shared" si="55"/>
        <v>187.5265</v>
      </c>
      <c r="CU15" s="33">
        <v>35</v>
      </c>
      <c r="CV15" s="11"/>
      <c r="CW15" s="15"/>
      <c r="CX15" s="11"/>
      <c r="CY15" s="26"/>
      <c r="CZ15" s="31"/>
      <c r="DA15" s="33">
        <v>35</v>
      </c>
      <c r="DB15" s="11">
        <v>177.8</v>
      </c>
      <c r="DC15" s="15">
        <f>DB15</f>
        <v>177.8</v>
      </c>
      <c r="DD15" s="11">
        <f t="shared" ref="DD15" si="119">DB15*0.64</f>
        <v>113.79200000000002</v>
      </c>
      <c r="DE15" s="26">
        <f t="shared" ref="DE15" si="120">DB15*0.52</f>
        <v>92.456000000000003</v>
      </c>
      <c r="DF15" s="31">
        <f t="shared" si="60"/>
        <v>291.59200000000004</v>
      </c>
      <c r="DG15" s="33">
        <v>35</v>
      </c>
      <c r="DH15" s="11">
        <v>40.25</v>
      </c>
      <c r="DI15" s="15">
        <f t="shared" si="61"/>
        <v>40.25</v>
      </c>
      <c r="DJ15" s="11">
        <f t="shared" si="62"/>
        <v>13.282500000000001</v>
      </c>
      <c r="DK15" s="26">
        <f t="shared" si="63"/>
        <v>11.270000000000001</v>
      </c>
      <c r="DL15" s="31">
        <f t="shared" si="64"/>
        <v>53.532499999999999</v>
      </c>
      <c r="DM15" s="33">
        <v>35</v>
      </c>
      <c r="DN15" s="11">
        <v>180.95</v>
      </c>
      <c r="DO15" s="15">
        <f>DN15</f>
        <v>180.95</v>
      </c>
      <c r="DP15" s="11">
        <f>DN15*0.48</f>
        <v>86.855999999999995</v>
      </c>
      <c r="DQ15" s="26">
        <f>DN15*0.45</f>
        <v>81.427499999999995</v>
      </c>
      <c r="DR15" s="31">
        <f t="shared" si="65"/>
        <v>267.80599999999998</v>
      </c>
      <c r="DS15" s="33">
        <v>35</v>
      </c>
      <c r="DT15" s="11">
        <v>166.25</v>
      </c>
      <c r="DU15" s="15">
        <f t="shared" si="111"/>
        <v>166.25</v>
      </c>
      <c r="DV15" s="11">
        <f t="shared" si="66"/>
        <v>71.487499999999997</v>
      </c>
      <c r="DW15" s="26">
        <f>DT15*0.33</f>
        <v>54.862500000000004</v>
      </c>
      <c r="DX15" s="31">
        <f t="shared" si="68"/>
        <v>237.73750000000001</v>
      </c>
      <c r="DY15" s="33"/>
      <c r="DZ15" s="11"/>
      <c r="EA15" s="15"/>
      <c r="EB15" s="11"/>
      <c r="EC15" s="26"/>
      <c r="ED15" s="31"/>
      <c r="EE15" s="33"/>
      <c r="EF15" s="11">
        <v>182.35</v>
      </c>
      <c r="EG15" s="15">
        <f t="shared" si="71"/>
        <v>182.35</v>
      </c>
      <c r="EH15" s="11">
        <f>EF15*0.65</f>
        <v>118.5275</v>
      </c>
      <c r="EI15" s="26">
        <f t="shared" si="73"/>
        <v>89.351500000000001</v>
      </c>
      <c r="EJ15" s="31">
        <f t="shared" si="74"/>
        <v>300.8775</v>
      </c>
      <c r="EK15" s="33">
        <v>35</v>
      </c>
      <c r="EL15" s="11">
        <v>180.95</v>
      </c>
      <c r="EM15" s="15">
        <f t="shared" ref="EM15" si="121">EL15</f>
        <v>180.95</v>
      </c>
      <c r="EN15" s="11">
        <f>EL15*0.35</f>
        <v>63.332499999999989</v>
      </c>
      <c r="EO15" s="26">
        <f>EL15*0.28</f>
        <v>50.666000000000004</v>
      </c>
      <c r="EP15" s="31">
        <f t="shared" si="75"/>
        <v>244.28249999999997</v>
      </c>
      <c r="EQ15" s="33">
        <v>30</v>
      </c>
      <c r="ER15" s="11"/>
      <c r="ES15" s="15"/>
      <c r="ET15" s="11"/>
      <c r="EU15" s="26"/>
      <c r="EV15" s="31"/>
      <c r="EW15" s="33">
        <v>35</v>
      </c>
      <c r="EX15" s="11"/>
      <c r="EY15" s="15"/>
      <c r="EZ15" s="11"/>
      <c r="FA15" s="26"/>
      <c r="FB15" s="31"/>
      <c r="FC15" s="33">
        <v>35</v>
      </c>
      <c r="FD15" s="11"/>
      <c r="FE15" s="15"/>
      <c r="FF15" s="11"/>
      <c r="FG15" s="26"/>
      <c r="FH15" s="31"/>
      <c r="FI15" s="33"/>
      <c r="FJ15" s="11">
        <v>186.55</v>
      </c>
      <c r="FK15" s="15">
        <f t="shared" si="84"/>
        <v>186.55</v>
      </c>
      <c r="FL15" s="11">
        <f t="shared" si="85"/>
        <v>95.140500000000003</v>
      </c>
      <c r="FM15" s="26">
        <f t="shared" si="86"/>
        <v>91.409500000000008</v>
      </c>
      <c r="FN15" s="31">
        <f t="shared" si="87"/>
        <v>281.69050000000004</v>
      </c>
      <c r="FO15" s="33"/>
      <c r="FP15" s="11">
        <v>183.05</v>
      </c>
      <c r="FQ15" s="15">
        <f>FP15</f>
        <v>183.05</v>
      </c>
      <c r="FR15" s="11">
        <f t="shared" si="89"/>
        <v>56.7455</v>
      </c>
      <c r="FS15" s="26">
        <f t="shared" si="90"/>
        <v>45.762500000000003</v>
      </c>
      <c r="FT15" s="31"/>
      <c r="FU15" s="33">
        <v>35</v>
      </c>
      <c r="FV15" s="11">
        <v>177.8</v>
      </c>
      <c r="FW15" s="15">
        <f t="shared" si="114"/>
        <v>177.8</v>
      </c>
      <c r="FX15" s="11">
        <f t="shared" si="112"/>
        <v>83.566000000000003</v>
      </c>
      <c r="FY15" s="26">
        <f t="shared" si="113"/>
        <v>65.786000000000001</v>
      </c>
      <c r="FZ15" s="31">
        <f t="shared" si="92"/>
        <v>261.36599999999999</v>
      </c>
      <c r="GA15" s="33">
        <v>35</v>
      </c>
      <c r="GB15" s="11">
        <v>180.95</v>
      </c>
      <c r="GC15" s="15">
        <f t="shared" si="93"/>
        <v>180.95</v>
      </c>
      <c r="GD15" s="11">
        <f t="shared" si="0"/>
        <v>34.380499999999998</v>
      </c>
      <c r="GE15" s="26">
        <f t="shared" si="0"/>
        <v>34.380499999999998</v>
      </c>
      <c r="GF15" s="31">
        <f t="shared" si="94"/>
        <v>215.33049999999997</v>
      </c>
      <c r="GG15" s="33">
        <v>35</v>
      </c>
      <c r="GH15" s="11"/>
      <c r="GI15" s="15"/>
      <c r="GJ15" s="11"/>
      <c r="GK15" s="26"/>
      <c r="GL15" s="31"/>
      <c r="GM15" s="33">
        <v>35</v>
      </c>
      <c r="GN15" s="11">
        <v>168</v>
      </c>
      <c r="GO15" s="15">
        <f t="shared" si="96"/>
        <v>168</v>
      </c>
      <c r="GP15" s="11">
        <f t="shared" si="97"/>
        <v>45.36</v>
      </c>
      <c r="GQ15" s="26">
        <f t="shared" si="98"/>
        <v>43.68</v>
      </c>
      <c r="GR15" s="31">
        <f t="shared" ref="GR15:GR62" si="122">GN15+GP15</f>
        <v>213.36</v>
      </c>
      <c r="GS15" s="33">
        <v>35</v>
      </c>
      <c r="GT15" s="33"/>
      <c r="GU15" s="33"/>
      <c r="GV15" s="33"/>
      <c r="GW15" s="33"/>
      <c r="GX15" s="33"/>
      <c r="GY15" s="27">
        <f t="shared" si="99"/>
        <v>159.4130434782609</v>
      </c>
      <c r="GZ15" s="26">
        <f t="shared" si="100"/>
        <v>159.4130434782609</v>
      </c>
      <c r="HA15" s="27">
        <f t="shared" si="101"/>
        <v>56.839937499999998</v>
      </c>
      <c r="HB15" s="26">
        <f t="shared" si="102"/>
        <v>46.091304166666674</v>
      </c>
      <c r="HC15" s="27">
        <f t="shared" si="103"/>
        <v>195.39256739130437</v>
      </c>
      <c r="HD15" s="26">
        <f t="shared" si="104"/>
        <v>195.3925673913044</v>
      </c>
      <c r="HE15" s="27">
        <f t="shared" si="105"/>
        <v>59.676380285958345</v>
      </c>
      <c r="HF15" s="26">
        <f t="shared" si="106"/>
        <v>48.926380285958338</v>
      </c>
      <c r="HG15" s="27">
        <f t="shared" ref="HG15:HG69" si="123">HC15+HE15</f>
        <v>255.06894767726271</v>
      </c>
      <c r="HH15" s="26">
        <f t="shared" si="108"/>
        <v>255.06894767726271</v>
      </c>
      <c r="HI15" s="27">
        <f t="shared" si="109"/>
        <v>255</v>
      </c>
      <c r="HJ15" s="43">
        <v>102221</v>
      </c>
      <c r="HK15" s="15">
        <v>26066355</v>
      </c>
      <c r="HL15" s="15">
        <v>17859055.949999999</v>
      </c>
      <c r="HM15" s="15">
        <v>8207299.0499999998</v>
      </c>
    </row>
    <row r="16" spans="1:221" ht="38.25">
      <c r="A16" s="12" t="s">
        <v>76</v>
      </c>
      <c r="B16" s="13" t="s">
        <v>19</v>
      </c>
      <c r="C16" s="33" t="s">
        <v>159</v>
      </c>
      <c r="D16" s="11"/>
      <c r="E16" s="15"/>
      <c r="F16" s="11"/>
      <c r="G16" s="26"/>
      <c r="H16" s="31"/>
      <c r="I16" s="33">
        <v>15</v>
      </c>
      <c r="J16" s="11"/>
      <c r="K16" s="15"/>
      <c r="L16" s="11"/>
      <c r="M16" s="26"/>
      <c r="N16" s="31"/>
      <c r="O16" s="33">
        <v>15</v>
      </c>
      <c r="P16" s="11"/>
      <c r="Q16" s="15"/>
      <c r="R16" s="11"/>
      <c r="S16" s="26"/>
      <c r="T16" s="31"/>
      <c r="U16" s="33"/>
      <c r="V16" s="11"/>
      <c r="W16" s="15"/>
      <c r="X16" s="11"/>
      <c r="Y16" s="26"/>
      <c r="Z16" s="31"/>
      <c r="AA16" s="33" t="s">
        <v>159</v>
      </c>
      <c r="AB16" s="11"/>
      <c r="AC16" s="15"/>
      <c r="AD16" s="28"/>
      <c r="AE16" s="26"/>
      <c r="AF16" s="31"/>
      <c r="AG16" s="33"/>
      <c r="AH16" s="11"/>
      <c r="AI16" s="15"/>
      <c r="AJ16" s="11"/>
      <c r="AK16" s="26"/>
      <c r="AL16" s="31"/>
      <c r="AM16" s="33"/>
      <c r="AN16" s="11"/>
      <c r="AO16" s="15"/>
      <c r="AP16" s="11"/>
      <c r="AQ16" s="26"/>
      <c r="AR16" s="31"/>
      <c r="AS16" s="33"/>
      <c r="AT16" s="11"/>
      <c r="AU16" s="15"/>
      <c r="AV16" s="11"/>
      <c r="AW16" s="26"/>
      <c r="AX16" s="31"/>
      <c r="AY16" s="33"/>
      <c r="AZ16" s="11"/>
      <c r="BA16" s="15"/>
      <c r="BB16" s="11"/>
      <c r="BC16" s="26"/>
      <c r="BD16" s="31"/>
      <c r="BE16" s="33" t="s">
        <v>159</v>
      </c>
      <c r="BF16" s="11"/>
      <c r="BG16" s="15"/>
      <c r="BH16" s="11"/>
      <c r="BI16" s="26"/>
      <c r="BJ16" s="31"/>
      <c r="BK16" s="33" t="s">
        <v>159</v>
      </c>
      <c r="BL16" s="11"/>
      <c r="BM16" s="15"/>
      <c r="BN16" s="11"/>
      <c r="BO16" s="26"/>
      <c r="BP16" s="31"/>
      <c r="BQ16" s="33"/>
      <c r="BR16" s="11"/>
      <c r="BS16" s="15"/>
      <c r="BT16" s="11"/>
      <c r="BU16" s="26"/>
      <c r="BV16" s="31"/>
      <c r="BW16" s="33"/>
      <c r="BX16" s="11"/>
      <c r="BY16" s="15"/>
      <c r="BZ16" s="11"/>
      <c r="CA16" s="26"/>
      <c r="CB16" s="31"/>
      <c r="CC16" s="33" t="s">
        <v>159</v>
      </c>
      <c r="CD16" s="11"/>
      <c r="CE16" s="15"/>
      <c r="CF16" s="11"/>
      <c r="CG16" s="26"/>
      <c r="CH16" s="31"/>
      <c r="CI16" s="33"/>
      <c r="CJ16" s="11"/>
      <c r="CK16" s="15"/>
      <c r="CL16" s="11"/>
      <c r="CM16" s="26"/>
      <c r="CN16" s="31"/>
      <c r="CO16" s="33" t="s">
        <v>159</v>
      </c>
      <c r="CP16" s="11"/>
      <c r="CQ16" s="15"/>
      <c r="CR16" s="11"/>
      <c r="CS16" s="26"/>
      <c r="CT16" s="31"/>
      <c r="CU16" s="33"/>
      <c r="CV16" s="11"/>
      <c r="CW16" s="15"/>
      <c r="CX16" s="11"/>
      <c r="CY16" s="26"/>
      <c r="CZ16" s="31"/>
      <c r="DA16" s="33"/>
      <c r="DB16" s="11"/>
      <c r="DC16" s="15"/>
      <c r="DD16" s="11"/>
      <c r="DE16" s="26"/>
      <c r="DF16" s="31"/>
      <c r="DG16" s="33"/>
      <c r="DH16" s="11"/>
      <c r="DI16" s="15"/>
      <c r="DJ16" s="11"/>
      <c r="DK16" s="26"/>
      <c r="DL16" s="31"/>
      <c r="DM16" s="33"/>
      <c r="DN16" s="11"/>
      <c r="DO16" s="15"/>
      <c r="DP16" s="11"/>
      <c r="DQ16" s="26"/>
      <c r="DR16" s="31"/>
      <c r="DS16" s="33" t="s">
        <v>159</v>
      </c>
      <c r="DT16" s="11"/>
      <c r="DU16" s="15"/>
      <c r="DV16" s="11"/>
      <c r="DW16" s="26"/>
      <c r="DX16" s="31"/>
      <c r="DY16" s="33"/>
      <c r="DZ16" s="11"/>
      <c r="EA16" s="15"/>
      <c r="EB16" s="11"/>
      <c r="EC16" s="26"/>
      <c r="ED16" s="31"/>
      <c r="EE16" s="33"/>
      <c r="EF16" s="11"/>
      <c r="EG16" s="15"/>
      <c r="EH16" s="11"/>
      <c r="EI16" s="26"/>
      <c r="EJ16" s="31"/>
      <c r="EK16" s="33"/>
      <c r="EL16" s="11"/>
      <c r="EM16" s="15"/>
      <c r="EN16" s="11"/>
      <c r="EO16" s="26"/>
      <c r="EP16" s="31"/>
      <c r="EQ16" s="33"/>
      <c r="ER16" s="11"/>
      <c r="ES16" s="15"/>
      <c r="ET16" s="11"/>
      <c r="EU16" s="26"/>
      <c r="EV16" s="31"/>
      <c r="EW16" s="33"/>
      <c r="EX16" s="11"/>
      <c r="EY16" s="15"/>
      <c r="EZ16" s="11"/>
      <c r="FA16" s="26"/>
      <c r="FB16" s="31"/>
      <c r="FC16" s="33"/>
      <c r="FD16" s="11"/>
      <c r="FE16" s="15"/>
      <c r="FF16" s="11"/>
      <c r="FG16" s="26"/>
      <c r="FH16" s="31"/>
      <c r="FI16" s="33"/>
      <c r="FJ16" s="11"/>
      <c r="FK16" s="15"/>
      <c r="FL16" s="11"/>
      <c r="FM16" s="26"/>
      <c r="FN16" s="31"/>
      <c r="FO16" s="33"/>
      <c r="FP16" s="11"/>
      <c r="FQ16" s="15"/>
      <c r="FR16" s="11"/>
      <c r="FS16" s="26"/>
      <c r="FT16" s="31"/>
      <c r="FU16" s="33"/>
      <c r="FV16" s="11"/>
      <c r="FW16" s="15"/>
      <c r="FX16" s="11"/>
      <c r="FY16" s="26"/>
      <c r="FZ16" s="31"/>
      <c r="GA16" s="33"/>
      <c r="GB16" s="11"/>
      <c r="GC16" s="15"/>
      <c r="GD16" s="11"/>
      <c r="GE16" s="26"/>
      <c r="GF16" s="31"/>
      <c r="GG16" s="33"/>
      <c r="GH16" s="11"/>
      <c r="GI16" s="15"/>
      <c r="GJ16" s="11"/>
      <c r="GK16" s="26"/>
      <c r="GL16" s="31"/>
      <c r="GM16" s="33"/>
      <c r="GN16" s="11"/>
      <c r="GO16" s="15"/>
      <c r="GP16" s="11"/>
      <c r="GQ16" s="26"/>
      <c r="GR16" s="31"/>
      <c r="GS16" s="33"/>
      <c r="GT16" s="33"/>
      <c r="GU16" s="33"/>
      <c r="GV16" s="33"/>
      <c r="GW16" s="33"/>
      <c r="GX16" s="33"/>
      <c r="GY16" s="27"/>
      <c r="GZ16" s="26"/>
      <c r="HA16" s="27"/>
      <c r="HB16" s="26"/>
      <c r="HC16" s="27"/>
      <c r="HD16" s="26"/>
      <c r="HE16" s="27"/>
      <c r="HF16" s="26"/>
      <c r="HG16" s="27"/>
      <c r="HH16" s="26"/>
      <c r="HI16" s="27">
        <v>98</v>
      </c>
      <c r="HJ16" s="43"/>
      <c r="HK16" s="15"/>
      <c r="HL16" s="15"/>
      <c r="HM16" s="15"/>
    </row>
    <row r="17" spans="1:221" ht="25.5">
      <c r="A17" s="12" t="s">
        <v>17</v>
      </c>
      <c r="B17" s="13" t="s">
        <v>176</v>
      </c>
      <c r="C17" s="33">
        <v>35</v>
      </c>
      <c r="D17" s="11">
        <v>162.75</v>
      </c>
      <c r="E17" s="15">
        <f t="shared" si="2"/>
        <v>162.75</v>
      </c>
      <c r="F17" s="11">
        <v>37.43</v>
      </c>
      <c r="G17" s="26">
        <f t="shared" ref="G17:G21" si="124">D17*0.22</f>
        <v>35.805</v>
      </c>
      <c r="H17" s="31">
        <f t="shared" si="4"/>
        <v>200.18</v>
      </c>
      <c r="I17" s="33">
        <v>35</v>
      </c>
      <c r="J17" s="11">
        <v>142.44999999999999</v>
      </c>
      <c r="K17" s="15">
        <f t="shared" si="5"/>
        <v>142.44999999999999</v>
      </c>
      <c r="L17" s="11">
        <f t="shared" si="6"/>
        <v>42.734999999999992</v>
      </c>
      <c r="M17" s="26">
        <f t="shared" ref="M17" si="125">J17*0.19</f>
        <v>27.065499999999997</v>
      </c>
      <c r="N17" s="31">
        <f t="shared" si="8"/>
        <v>185.18499999999997</v>
      </c>
      <c r="O17" s="33">
        <v>35</v>
      </c>
      <c r="P17" s="11">
        <v>162.75</v>
      </c>
      <c r="Q17" s="15">
        <f t="shared" si="9"/>
        <v>162.75</v>
      </c>
      <c r="R17" s="11">
        <f>P17*0.21</f>
        <v>34.177500000000002</v>
      </c>
      <c r="S17" s="26">
        <f t="shared" ref="S17:S21" si="126">P17*0.18</f>
        <v>29.294999999999998</v>
      </c>
      <c r="T17" s="31">
        <f t="shared" si="12"/>
        <v>196.92750000000001</v>
      </c>
      <c r="U17" s="33">
        <v>35</v>
      </c>
      <c r="V17" s="11">
        <v>162.75</v>
      </c>
      <c r="W17" s="15">
        <f t="shared" si="13"/>
        <v>162.75</v>
      </c>
      <c r="X17" s="11">
        <f t="shared" si="116"/>
        <v>43.942500000000003</v>
      </c>
      <c r="Y17" s="26">
        <f t="shared" ref="Y17" si="127">V17*0.22</f>
        <v>35.805</v>
      </c>
      <c r="Z17" s="31">
        <f t="shared" si="16"/>
        <v>206.6925</v>
      </c>
      <c r="AA17" s="33">
        <v>35</v>
      </c>
      <c r="AB17" s="28">
        <v>169.4</v>
      </c>
      <c r="AC17" s="15">
        <f t="shared" si="17"/>
        <v>169.4</v>
      </c>
      <c r="AD17" s="28">
        <f t="shared" ref="AD17:AD21" si="128">AB17*0.38</f>
        <v>64.372</v>
      </c>
      <c r="AE17" s="26">
        <f t="shared" ref="AE17" si="129">AB17*0.32</f>
        <v>54.208000000000006</v>
      </c>
      <c r="AF17" s="31">
        <f t="shared" si="20"/>
        <v>233.77199999999999</v>
      </c>
      <c r="AG17" s="33">
        <v>20</v>
      </c>
      <c r="AH17" s="11">
        <v>165.55</v>
      </c>
      <c r="AI17" s="15">
        <f t="shared" ref="AI17:AI38" si="130">AH17</f>
        <v>165.55</v>
      </c>
      <c r="AJ17" s="11">
        <f t="shared" ref="AJ17:AJ23" si="131">AH17*0.1</f>
        <v>16.555000000000003</v>
      </c>
      <c r="AK17" s="26">
        <f t="shared" ref="AK17:AK38" si="132">AH17*0.09</f>
        <v>14.8995</v>
      </c>
      <c r="AL17" s="31">
        <f t="shared" si="24"/>
        <v>182.10500000000002</v>
      </c>
      <c r="AM17" s="33">
        <v>35</v>
      </c>
      <c r="AN17" s="11"/>
      <c r="AO17" s="15"/>
      <c r="AP17" s="11"/>
      <c r="AQ17" s="26"/>
      <c r="AR17" s="31"/>
      <c r="AS17" s="33">
        <v>35</v>
      </c>
      <c r="AT17" s="11"/>
      <c r="AU17" s="15"/>
      <c r="AV17" s="11"/>
      <c r="AW17" s="26"/>
      <c r="AX17" s="31"/>
      <c r="AY17" s="33"/>
      <c r="AZ17" s="11"/>
      <c r="BA17" s="15"/>
      <c r="BB17" s="11"/>
      <c r="BC17" s="26"/>
      <c r="BD17" s="31"/>
      <c r="BE17" s="33">
        <v>35</v>
      </c>
      <c r="BF17" s="11"/>
      <c r="BG17" s="15"/>
      <c r="BH17" s="11"/>
      <c r="BI17" s="26"/>
      <c r="BJ17" s="31"/>
      <c r="BK17" s="33">
        <v>35</v>
      </c>
      <c r="BL17" s="11">
        <v>174.65</v>
      </c>
      <c r="BM17" s="15">
        <f t="shared" si="39"/>
        <v>174.65</v>
      </c>
      <c r="BN17" s="11">
        <f t="shared" si="40"/>
        <v>61.127499999999998</v>
      </c>
      <c r="BO17" s="26">
        <f t="shared" si="41"/>
        <v>45.409000000000006</v>
      </c>
      <c r="BP17" s="31">
        <f t="shared" si="42"/>
        <v>235.7775</v>
      </c>
      <c r="BQ17" s="33"/>
      <c r="BR17" s="11"/>
      <c r="BS17" s="15"/>
      <c r="BT17" s="11"/>
      <c r="BU17" s="26"/>
      <c r="BV17" s="31"/>
      <c r="BW17" s="33"/>
      <c r="BX17" s="11"/>
      <c r="BY17" s="15"/>
      <c r="BZ17" s="11"/>
      <c r="CA17" s="26"/>
      <c r="CB17" s="31"/>
      <c r="CC17" s="33">
        <v>35</v>
      </c>
      <c r="CD17" s="11"/>
      <c r="CE17" s="15"/>
      <c r="CF17" s="11"/>
      <c r="CG17" s="26"/>
      <c r="CH17" s="31"/>
      <c r="CI17" s="33">
        <v>35</v>
      </c>
      <c r="CJ17" s="11"/>
      <c r="CK17" s="15"/>
      <c r="CL17" s="11"/>
      <c r="CM17" s="26"/>
      <c r="CN17" s="31"/>
      <c r="CO17" s="33">
        <v>35</v>
      </c>
      <c r="CP17" s="11">
        <v>143.15</v>
      </c>
      <c r="CQ17" s="15">
        <f t="shared" si="118"/>
        <v>143.15</v>
      </c>
      <c r="CR17" s="11">
        <f>CP17*0.31</f>
        <v>44.3765</v>
      </c>
      <c r="CS17" s="26">
        <f>CP17*0.28</f>
        <v>40.082000000000008</v>
      </c>
      <c r="CT17" s="31">
        <f t="shared" si="55"/>
        <v>187.5265</v>
      </c>
      <c r="CU17" s="33"/>
      <c r="CV17" s="11"/>
      <c r="CW17" s="15"/>
      <c r="CX17" s="11"/>
      <c r="CY17" s="26"/>
      <c r="CZ17" s="31"/>
      <c r="DA17" s="33"/>
      <c r="DB17" s="11"/>
      <c r="DC17" s="15"/>
      <c r="DD17" s="11"/>
      <c r="DE17" s="26"/>
      <c r="DF17" s="31"/>
      <c r="DG17" s="33">
        <v>35</v>
      </c>
      <c r="DH17" s="11"/>
      <c r="DI17" s="15"/>
      <c r="DJ17" s="11"/>
      <c r="DK17" s="26"/>
      <c r="DL17" s="31"/>
      <c r="DM17" s="33"/>
      <c r="DN17" s="11"/>
      <c r="DO17" s="15"/>
      <c r="DP17" s="11"/>
      <c r="DQ17" s="26"/>
      <c r="DR17" s="31"/>
      <c r="DS17" s="33"/>
      <c r="DT17" s="11"/>
      <c r="DU17" s="15"/>
      <c r="DV17" s="11"/>
      <c r="DW17" s="26"/>
      <c r="DX17" s="31"/>
      <c r="DY17" s="33">
        <v>35</v>
      </c>
      <c r="DZ17" s="11"/>
      <c r="EA17" s="15"/>
      <c r="EB17" s="11"/>
      <c r="EC17" s="26"/>
      <c r="ED17" s="31"/>
      <c r="EE17" s="33">
        <v>35</v>
      </c>
      <c r="EF17" s="11"/>
      <c r="EG17" s="15"/>
      <c r="EH17" s="11"/>
      <c r="EI17" s="26"/>
      <c r="EJ17" s="31"/>
      <c r="EK17" s="33"/>
      <c r="EL17" s="11"/>
      <c r="EM17" s="15"/>
      <c r="EN17" s="11"/>
      <c r="EO17" s="26"/>
      <c r="EP17" s="31"/>
      <c r="EQ17" s="33">
        <v>30</v>
      </c>
      <c r="ER17" s="11">
        <v>179.55</v>
      </c>
      <c r="ES17" s="15">
        <f>ER17</f>
        <v>179.55</v>
      </c>
      <c r="ET17" s="11">
        <f t="shared" ref="ET17" si="133">ER17*0.17</f>
        <v>30.523500000000006</v>
      </c>
      <c r="EU17" s="26">
        <f t="shared" ref="EU17" si="134">ER17*0.15</f>
        <v>26.932500000000001</v>
      </c>
      <c r="EV17" s="31">
        <f t="shared" si="78"/>
        <v>210.07350000000002</v>
      </c>
      <c r="EW17" s="33">
        <v>35</v>
      </c>
      <c r="EX17" s="11"/>
      <c r="EY17" s="15"/>
      <c r="EZ17" s="11"/>
      <c r="FA17" s="26"/>
      <c r="FB17" s="31"/>
      <c r="FC17" s="33">
        <v>35</v>
      </c>
      <c r="FD17" s="11"/>
      <c r="FE17" s="15"/>
      <c r="FF17" s="11"/>
      <c r="FG17" s="26"/>
      <c r="FH17" s="31"/>
      <c r="FI17" s="33">
        <v>35</v>
      </c>
      <c r="FJ17" s="11"/>
      <c r="FK17" s="15"/>
      <c r="FL17" s="11"/>
      <c r="FM17" s="26"/>
      <c r="FN17" s="31"/>
      <c r="FO17" s="33">
        <v>35</v>
      </c>
      <c r="FP17" s="11"/>
      <c r="FQ17" s="15"/>
      <c r="FR17" s="11"/>
      <c r="FS17" s="26"/>
      <c r="FT17" s="31"/>
      <c r="FU17" s="33">
        <v>35</v>
      </c>
      <c r="FV17" s="11">
        <v>177.8</v>
      </c>
      <c r="FW17" s="15">
        <f>FV17</f>
        <v>177.8</v>
      </c>
      <c r="FX17" s="11">
        <f>FV17*0.47</f>
        <v>83.566000000000003</v>
      </c>
      <c r="FY17" s="26">
        <f>FV17*0.37</f>
        <v>65.786000000000001</v>
      </c>
      <c r="FZ17" s="31">
        <f t="shared" si="92"/>
        <v>261.36599999999999</v>
      </c>
      <c r="GA17" s="33">
        <v>35</v>
      </c>
      <c r="GB17" s="11"/>
      <c r="GC17" s="15"/>
      <c r="GD17" s="11"/>
      <c r="GE17" s="26"/>
      <c r="GF17" s="31"/>
      <c r="GG17" s="33"/>
      <c r="GH17" s="11"/>
      <c r="GI17" s="15"/>
      <c r="GJ17" s="11"/>
      <c r="GK17" s="26"/>
      <c r="GL17" s="31"/>
      <c r="GM17" s="33">
        <v>35</v>
      </c>
      <c r="GN17" s="11"/>
      <c r="GO17" s="15"/>
      <c r="GP17" s="11"/>
      <c r="GQ17" s="26"/>
      <c r="GR17" s="31"/>
      <c r="GS17" s="33"/>
      <c r="GT17" s="33"/>
      <c r="GU17" s="33"/>
      <c r="GV17" s="33"/>
      <c r="GW17" s="33"/>
      <c r="GX17" s="33"/>
      <c r="GY17" s="27">
        <f t="shared" si="99"/>
        <v>164.08</v>
      </c>
      <c r="GZ17" s="26">
        <f t="shared" si="100"/>
        <v>164.08</v>
      </c>
      <c r="HA17" s="27">
        <f t="shared" si="101"/>
        <v>41.709590909090913</v>
      </c>
      <c r="HB17" s="26">
        <f t="shared" si="102"/>
        <v>34.117045454545455</v>
      </c>
      <c r="HC17" s="27">
        <f t="shared" si="103"/>
        <v>201.11285599999999</v>
      </c>
      <c r="HD17" s="26">
        <f t="shared" si="104"/>
        <v>201.11285600000002</v>
      </c>
      <c r="HE17" s="27">
        <f t="shared" si="105"/>
        <v>43.805584920454557</v>
      </c>
      <c r="HF17" s="26">
        <f t="shared" si="106"/>
        <v>36.215584920454546</v>
      </c>
      <c r="HG17" s="27">
        <f t="shared" si="123"/>
        <v>244.91844092045454</v>
      </c>
      <c r="HH17" s="26">
        <f t="shared" si="108"/>
        <v>244.91844092045454</v>
      </c>
      <c r="HI17" s="27">
        <f t="shared" si="109"/>
        <v>245</v>
      </c>
      <c r="HJ17" s="48">
        <v>629766</v>
      </c>
      <c r="HK17" s="15">
        <v>154292670</v>
      </c>
      <c r="HL17" s="15">
        <v>134949491.84999999</v>
      </c>
      <c r="HM17" s="15">
        <v>19343178.149999999</v>
      </c>
    </row>
    <row r="18" spans="1:221" ht="19.5" customHeight="1">
      <c r="A18" s="12" t="s">
        <v>18</v>
      </c>
      <c r="B18" s="13" t="s">
        <v>19</v>
      </c>
      <c r="C18" s="33" t="s">
        <v>159</v>
      </c>
      <c r="D18" s="11">
        <v>69.75</v>
      </c>
      <c r="E18" s="15">
        <f t="shared" si="2"/>
        <v>69.75</v>
      </c>
      <c r="F18" s="11">
        <v>16.04</v>
      </c>
      <c r="G18" s="26">
        <f t="shared" si="124"/>
        <v>15.345000000000001</v>
      </c>
      <c r="H18" s="31">
        <f t="shared" si="4"/>
        <v>85.789999999999992</v>
      </c>
      <c r="I18" s="33">
        <v>15</v>
      </c>
      <c r="J18" s="11"/>
      <c r="K18" s="15"/>
      <c r="L18" s="11"/>
      <c r="M18" s="26"/>
      <c r="N18" s="31"/>
      <c r="O18" s="33">
        <v>15</v>
      </c>
      <c r="P18" s="11">
        <v>69.75</v>
      </c>
      <c r="Q18" s="15">
        <f t="shared" si="9"/>
        <v>69.75</v>
      </c>
      <c r="R18" s="11">
        <f t="shared" ref="R18:R21" si="135">P18*0.21</f>
        <v>14.647499999999999</v>
      </c>
      <c r="S18" s="26">
        <f t="shared" si="126"/>
        <v>12.555</v>
      </c>
      <c r="T18" s="31">
        <f t="shared" si="12"/>
        <v>84.397499999999994</v>
      </c>
      <c r="U18" s="33" t="s">
        <v>159</v>
      </c>
      <c r="V18" s="11"/>
      <c r="W18" s="15"/>
      <c r="X18" s="11"/>
      <c r="Y18" s="26"/>
      <c r="Z18" s="31"/>
      <c r="AA18" s="33" t="s">
        <v>159</v>
      </c>
      <c r="AB18" s="11"/>
      <c r="AC18" s="15"/>
      <c r="AD18" s="28"/>
      <c r="AE18" s="26"/>
      <c r="AF18" s="31"/>
      <c r="AG18" s="33" t="s">
        <v>159</v>
      </c>
      <c r="AH18" s="11">
        <v>70.95</v>
      </c>
      <c r="AI18" s="15">
        <f t="shared" si="130"/>
        <v>70.95</v>
      </c>
      <c r="AJ18" s="11">
        <f t="shared" si="131"/>
        <v>7.0950000000000006</v>
      </c>
      <c r="AK18" s="26">
        <f t="shared" si="132"/>
        <v>6.3855000000000004</v>
      </c>
      <c r="AL18" s="31">
        <f t="shared" si="24"/>
        <v>78.045000000000002</v>
      </c>
      <c r="AM18" s="33" t="s">
        <v>159</v>
      </c>
      <c r="AN18" s="11"/>
      <c r="AO18" s="15"/>
      <c r="AP18" s="11"/>
      <c r="AQ18" s="26"/>
      <c r="AR18" s="31"/>
      <c r="AS18" s="33" t="s">
        <v>159</v>
      </c>
      <c r="AT18" s="11"/>
      <c r="AU18" s="15"/>
      <c r="AV18" s="11"/>
      <c r="AW18" s="26"/>
      <c r="AX18" s="31"/>
      <c r="AY18" s="33"/>
      <c r="AZ18" s="11"/>
      <c r="BA18" s="15"/>
      <c r="BB18" s="11"/>
      <c r="BC18" s="26"/>
      <c r="BD18" s="31"/>
      <c r="BE18" s="33" t="s">
        <v>159</v>
      </c>
      <c r="BF18" s="11"/>
      <c r="BG18" s="15"/>
      <c r="BH18" s="11"/>
      <c r="BI18" s="26"/>
      <c r="BJ18" s="31"/>
      <c r="BK18" s="33" t="s">
        <v>159</v>
      </c>
      <c r="BL18" s="11">
        <v>74.849999999999994</v>
      </c>
      <c r="BM18" s="15">
        <f t="shared" si="39"/>
        <v>74.849999999999994</v>
      </c>
      <c r="BN18" s="11">
        <f t="shared" si="40"/>
        <v>26.197499999999998</v>
      </c>
      <c r="BO18" s="26">
        <f t="shared" si="41"/>
        <v>19.460999999999999</v>
      </c>
      <c r="BP18" s="31">
        <f t="shared" si="42"/>
        <v>101.04749999999999</v>
      </c>
      <c r="BQ18" s="33"/>
      <c r="BR18" s="11"/>
      <c r="BS18" s="15"/>
      <c r="BT18" s="11"/>
      <c r="BU18" s="26"/>
      <c r="BV18" s="31"/>
      <c r="BW18" s="33"/>
      <c r="BX18" s="11"/>
      <c r="BY18" s="15"/>
      <c r="BZ18" s="11"/>
      <c r="CA18" s="26"/>
      <c r="CB18" s="31"/>
      <c r="CC18" s="33" t="s">
        <v>159</v>
      </c>
      <c r="CD18" s="11"/>
      <c r="CE18" s="15"/>
      <c r="CF18" s="11"/>
      <c r="CG18" s="26"/>
      <c r="CH18" s="31"/>
      <c r="CI18" s="33"/>
      <c r="CJ18" s="11"/>
      <c r="CK18" s="15"/>
      <c r="CL18" s="11"/>
      <c r="CM18" s="26"/>
      <c r="CN18" s="31"/>
      <c r="CO18" s="33" t="s">
        <v>159</v>
      </c>
      <c r="CP18" s="11"/>
      <c r="CQ18" s="15"/>
      <c r="CR18" s="11"/>
      <c r="CS18" s="26"/>
      <c r="CT18" s="31"/>
      <c r="CU18" s="33"/>
      <c r="CV18" s="11"/>
      <c r="CW18" s="15"/>
      <c r="CX18" s="11"/>
      <c r="CY18" s="26"/>
      <c r="CZ18" s="31"/>
      <c r="DA18" s="33"/>
      <c r="DB18" s="11"/>
      <c r="DC18" s="15"/>
      <c r="DD18" s="11"/>
      <c r="DE18" s="26"/>
      <c r="DF18" s="31"/>
      <c r="DG18" s="33" t="s">
        <v>159</v>
      </c>
      <c r="DH18" s="11"/>
      <c r="DI18" s="15"/>
      <c r="DJ18" s="11"/>
      <c r="DK18" s="26"/>
      <c r="DL18" s="31"/>
      <c r="DM18" s="33"/>
      <c r="DN18" s="11"/>
      <c r="DO18" s="15"/>
      <c r="DP18" s="11"/>
      <c r="DQ18" s="26"/>
      <c r="DR18" s="31"/>
      <c r="DS18" s="33"/>
      <c r="DT18" s="11"/>
      <c r="DU18" s="15"/>
      <c r="DV18" s="11"/>
      <c r="DW18" s="26"/>
      <c r="DX18" s="31"/>
      <c r="DY18" s="33" t="s">
        <v>159</v>
      </c>
      <c r="DZ18" s="11"/>
      <c r="EA18" s="15"/>
      <c r="EB18" s="11"/>
      <c r="EC18" s="26"/>
      <c r="ED18" s="31"/>
      <c r="EE18" s="33" t="s">
        <v>159</v>
      </c>
      <c r="EF18" s="11"/>
      <c r="EG18" s="15"/>
      <c r="EH18" s="11"/>
      <c r="EI18" s="26"/>
      <c r="EJ18" s="31"/>
      <c r="EK18" s="33"/>
      <c r="EL18" s="11"/>
      <c r="EM18" s="15"/>
      <c r="EN18" s="11"/>
      <c r="EO18" s="26"/>
      <c r="EP18" s="31"/>
      <c r="EQ18" s="33" t="s">
        <v>159</v>
      </c>
      <c r="ER18" s="11"/>
      <c r="ES18" s="15"/>
      <c r="ET18" s="11"/>
      <c r="EU18" s="26"/>
      <c r="EV18" s="31"/>
      <c r="EW18" s="33" t="s">
        <v>159</v>
      </c>
      <c r="EX18" s="11"/>
      <c r="EY18" s="15"/>
      <c r="EZ18" s="11"/>
      <c r="FA18" s="26"/>
      <c r="FB18" s="31"/>
      <c r="FC18" s="33"/>
      <c r="FD18" s="11"/>
      <c r="FE18" s="15"/>
      <c r="FF18" s="11"/>
      <c r="FG18" s="26"/>
      <c r="FH18" s="31"/>
      <c r="FI18" s="33" t="s">
        <v>159</v>
      </c>
      <c r="FJ18" s="11"/>
      <c r="FK18" s="15"/>
      <c r="FL18" s="11"/>
      <c r="FM18" s="26"/>
      <c r="FN18" s="31"/>
      <c r="FO18" s="33" t="s">
        <v>159</v>
      </c>
      <c r="FP18" s="11"/>
      <c r="FQ18" s="15"/>
      <c r="FR18" s="11"/>
      <c r="FS18" s="26"/>
      <c r="FT18" s="31"/>
      <c r="FU18" s="33" t="s">
        <v>159</v>
      </c>
      <c r="FV18" s="11"/>
      <c r="FW18" s="15"/>
      <c r="FX18" s="11"/>
      <c r="FY18" s="26"/>
      <c r="FZ18" s="31"/>
      <c r="GA18" s="33" t="s">
        <v>159</v>
      </c>
      <c r="GB18" s="11"/>
      <c r="GC18" s="15"/>
      <c r="GD18" s="11"/>
      <c r="GE18" s="26"/>
      <c r="GF18" s="31"/>
      <c r="GG18" s="33"/>
      <c r="GH18" s="11"/>
      <c r="GI18" s="15"/>
      <c r="GJ18" s="11"/>
      <c r="GK18" s="26"/>
      <c r="GL18" s="31"/>
      <c r="GM18" s="33" t="s">
        <v>159</v>
      </c>
      <c r="GN18" s="11"/>
      <c r="GO18" s="15"/>
      <c r="GP18" s="11"/>
      <c r="GQ18" s="26"/>
      <c r="GR18" s="31"/>
      <c r="GS18" s="33"/>
      <c r="GT18" s="33"/>
      <c r="GU18" s="33"/>
      <c r="GV18" s="33"/>
      <c r="GW18" s="33"/>
      <c r="GX18" s="33"/>
      <c r="GY18" s="27">
        <f t="shared" si="99"/>
        <v>71.324999999999989</v>
      </c>
      <c r="GZ18" s="26">
        <f t="shared" si="100"/>
        <v>71.324999999999989</v>
      </c>
      <c r="HA18" s="27">
        <f t="shared" si="101"/>
        <v>12.795999999999999</v>
      </c>
      <c r="HB18" s="26">
        <f t="shared" si="102"/>
        <v>10.7493</v>
      </c>
      <c r="HC18" s="27">
        <f t="shared" si="103"/>
        <v>87.423052499999969</v>
      </c>
      <c r="HD18" s="26">
        <f t="shared" si="104"/>
        <v>87.423052499999983</v>
      </c>
      <c r="HE18" s="27">
        <f t="shared" si="105"/>
        <v>13.460489443</v>
      </c>
      <c r="HF18" s="26">
        <f t="shared" si="106"/>
        <v>11.410489442999999</v>
      </c>
      <c r="HG18" s="27">
        <f t="shared" si="123"/>
        <v>100.88354194299997</v>
      </c>
      <c r="HH18" s="26">
        <f t="shared" si="108"/>
        <v>100.88354194299997</v>
      </c>
      <c r="HI18" s="27">
        <f t="shared" si="109"/>
        <v>101</v>
      </c>
      <c r="HJ18" s="48">
        <v>82789</v>
      </c>
      <c r="HK18" s="15">
        <v>8361688.9994417727</v>
      </c>
      <c r="HL18" s="15">
        <v>7609063.4794417722</v>
      </c>
      <c r="HM18" s="15">
        <v>752625.52</v>
      </c>
    </row>
    <row r="19" spans="1:221" ht="20.25" customHeight="1">
      <c r="A19" s="12" t="s">
        <v>182</v>
      </c>
      <c r="B19" s="13" t="s">
        <v>20</v>
      </c>
      <c r="C19" s="33">
        <v>120</v>
      </c>
      <c r="D19" s="11">
        <v>558</v>
      </c>
      <c r="E19" s="15">
        <f t="shared" si="2"/>
        <v>558</v>
      </c>
      <c r="F19" s="11">
        <v>128.34</v>
      </c>
      <c r="G19" s="26">
        <f t="shared" si="124"/>
        <v>122.76</v>
      </c>
      <c r="H19" s="31">
        <f t="shared" si="4"/>
        <v>686.34</v>
      </c>
      <c r="I19" s="33">
        <v>120</v>
      </c>
      <c r="J19" s="11">
        <v>488.4</v>
      </c>
      <c r="K19" s="15">
        <f t="shared" si="5"/>
        <v>488.4</v>
      </c>
      <c r="L19" s="11">
        <f t="shared" si="6"/>
        <v>146.51999999999998</v>
      </c>
      <c r="M19" s="26">
        <f t="shared" ref="M19:M21" si="136">J19*0.19</f>
        <v>92.795999999999992</v>
      </c>
      <c r="N19" s="31">
        <f t="shared" si="8"/>
        <v>634.91999999999996</v>
      </c>
      <c r="O19" s="33">
        <v>120</v>
      </c>
      <c r="P19" s="11">
        <v>558</v>
      </c>
      <c r="Q19" s="15">
        <f t="shared" si="9"/>
        <v>558</v>
      </c>
      <c r="R19" s="11">
        <f t="shared" si="135"/>
        <v>117.17999999999999</v>
      </c>
      <c r="S19" s="26">
        <f t="shared" si="126"/>
        <v>100.44</v>
      </c>
      <c r="T19" s="31">
        <f t="shared" si="12"/>
        <v>675.18</v>
      </c>
      <c r="U19" s="33">
        <v>120</v>
      </c>
      <c r="V19" s="11">
        <v>558</v>
      </c>
      <c r="W19" s="15">
        <f t="shared" si="13"/>
        <v>558</v>
      </c>
      <c r="X19" s="11">
        <f t="shared" si="116"/>
        <v>150.66</v>
      </c>
      <c r="Y19" s="26">
        <f t="shared" ref="Y19:Y21" si="137">V19*0.22</f>
        <v>122.76</v>
      </c>
      <c r="Z19" s="31">
        <f t="shared" si="16"/>
        <v>708.66</v>
      </c>
      <c r="AA19" s="33">
        <v>120</v>
      </c>
      <c r="AB19" s="28">
        <v>580.79999999999995</v>
      </c>
      <c r="AC19" s="15">
        <f t="shared" si="17"/>
        <v>580.79999999999995</v>
      </c>
      <c r="AD19" s="28">
        <f t="shared" si="128"/>
        <v>220.70399999999998</v>
      </c>
      <c r="AE19" s="26">
        <f t="shared" ref="AE19:AE21" si="138">AB19*0.32</f>
        <v>185.85599999999999</v>
      </c>
      <c r="AF19" s="31">
        <f t="shared" si="20"/>
        <v>801.50399999999991</v>
      </c>
      <c r="AG19" s="33">
        <v>30</v>
      </c>
      <c r="AH19" s="11">
        <v>567.6</v>
      </c>
      <c r="AI19" s="15">
        <f t="shared" si="130"/>
        <v>567.6</v>
      </c>
      <c r="AJ19" s="11">
        <f t="shared" si="131"/>
        <v>56.760000000000005</v>
      </c>
      <c r="AK19" s="26">
        <f t="shared" si="132"/>
        <v>51.084000000000003</v>
      </c>
      <c r="AL19" s="31">
        <f t="shared" si="24"/>
        <v>624.36</v>
      </c>
      <c r="AM19" s="33">
        <v>120</v>
      </c>
      <c r="AN19" s="11">
        <v>529.20000000000005</v>
      </c>
      <c r="AO19" s="15">
        <f t="shared" ref="AO19:AO21" si="139">AN19</f>
        <v>529.20000000000005</v>
      </c>
      <c r="AP19" s="11">
        <f t="shared" ref="AP19:AP21" si="140">AN19*0.24</f>
        <v>127.00800000000001</v>
      </c>
      <c r="AQ19" s="26">
        <f t="shared" ref="AQ19:AQ21" si="141">AP19*0.2</f>
        <v>25.401600000000002</v>
      </c>
      <c r="AR19" s="31">
        <f t="shared" si="28"/>
        <v>656.20800000000008</v>
      </c>
      <c r="AS19" s="33">
        <v>120</v>
      </c>
      <c r="AT19" s="11">
        <v>580.79999999999995</v>
      </c>
      <c r="AU19" s="15">
        <f t="shared" si="29"/>
        <v>580.79999999999995</v>
      </c>
      <c r="AV19" s="11">
        <f t="shared" ref="AV19:AV21" si="142">AT19*0.24</f>
        <v>139.392</v>
      </c>
      <c r="AW19" s="26">
        <f t="shared" ref="AW19:AW21" si="143">AT19*0.18</f>
        <v>104.54399999999998</v>
      </c>
      <c r="AX19" s="31">
        <f t="shared" si="32"/>
        <v>720.19200000000001</v>
      </c>
      <c r="AY19" s="33">
        <v>120</v>
      </c>
      <c r="AZ19" s="11">
        <v>541.20000000000005</v>
      </c>
      <c r="BA19" s="15">
        <f t="shared" ref="BA19:BA22" si="144">AZ19</f>
        <v>541.20000000000005</v>
      </c>
      <c r="BB19" s="11">
        <f t="shared" ref="BB19:BB22" si="145">AZ19*0.41</f>
        <v>221.892</v>
      </c>
      <c r="BC19" s="26">
        <f t="shared" ref="BC19:BC22" si="146">AZ19*0.36</f>
        <v>194.83200000000002</v>
      </c>
      <c r="BD19" s="31">
        <f t="shared" si="36"/>
        <v>763.0920000000001</v>
      </c>
      <c r="BE19" s="33">
        <v>120</v>
      </c>
      <c r="BF19" s="11">
        <v>559.20000000000005</v>
      </c>
      <c r="BG19" s="15">
        <f t="shared" si="37"/>
        <v>559.20000000000005</v>
      </c>
      <c r="BH19" s="11">
        <f t="shared" ref="BH19:BH21" si="147">BF19*0.37</f>
        <v>206.90400000000002</v>
      </c>
      <c r="BI19" s="26">
        <f t="shared" ref="BI19:BI21" si="148">BF19*0.29</f>
        <v>162.16800000000001</v>
      </c>
      <c r="BJ19" s="31">
        <f t="shared" si="38"/>
        <v>766.10400000000004</v>
      </c>
      <c r="BK19" s="33">
        <v>120</v>
      </c>
      <c r="BL19" s="11">
        <v>598.79999999999995</v>
      </c>
      <c r="BM19" s="15">
        <f t="shared" si="39"/>
        <v>598.79999999999995</v>
      </c>
      <c r="BN19" s="11">
        <f t="shared" si="40"/>
        <v>209.57999999999998</v>
      </c>
      <c r="BO19" s="26">
        <f t="shared" si="41"/>
        <v>155.68799999999999</v>
      </c>
      <c r="BP19" s="31">
        <f t="shared" si="42"/>
        <v>808.37999999999988</v>
      </c>
      <c r="BQ19" s="33">
        <v>120</v>
      </c>
      <c r="BR19" s="11">
        <v>622.79999999999995</v>
      </c>
      <c r="BS19" s="15">
        <f>BR19</f>
        <v>622.79999999999995</v>
      </c>
      <c r="BT19" s="11">
        <f t="shared" ref="BT19:BT21" si="149">BR19*0.54</f>
        <v>336.31200000000001</v>
      </c>
      <c r="BU19" s="26">
        <f t="shared" ref="BU19:BU21" si="150">BR19*0.43</f>
        <v>267.80399999999997</v>
      </c>
      <c r="BV19" s="31">
        <f t="shared" si="46"/>
        <v>959.11199999999997</v>
      </c>
      <c r="BW19" s="33">
        <v>120</v>
      </c>
      <c r="BX19" s="11">
        <v>567.6</v>
      </c>
      <c r="BY19" s="15">
        <f>BX19</f>
        <v>567.6</v>
      </c>
      <c r="BZ19" s="11">
        <v>73.790000000000006</v>
      </c>
      <c r="CA19" s="26">
        <f t="shared" ref="CA19:CA20" si="151">BX19*0.09</f>
        <v>51.084000000000003</v>
      </c>
      <c r="CB19" s="31">
        <f t="shared" si="48"/>
        <v>641.39</v>
      </c>
      <c r="CC19" s="33">
        <v>120</v>
      </c>
      <c r="CD19" s="11">
        <v>565.20000000000005</v>
      </c>
      <c r="CE19" s="15">
        <f t="shared" si="49"/>
        <v>565.20000000000005</v>
      </c>
      <c r="CF19" s="11">
        <f t="shared" ref="CF19:CF21" si="152">CD19*0.3</f>
        <v>169.56</v>
      </c>
      <c r="CG19" s="26">
        <f t="shared" ref="CG19:CG21" si="153">CD19*0.27</f>
        <v>152.60400000000001</v>
      </c>
      <c r="CH19" s="31">
        <f t="shared" si="52"/>
        <v>734.76</v>
      </c>
      <c r="CI19" s="33">
        <v>120</v>
      </c>
      <c r="CJ19" s="11">
        <v>600</v>
      </c>
      <c r="CK19" s="15">
        <f t="shared" ref="CK19:CK22" si="154">CJ19</f>
        <v>600</v>
      </c>
      <c r="CL19" s="11">
        <f t="shared" ref="CL19:CL22" si="155">CJ19*0.28</f>
        <v>168.00000000000003</v>
      </c>
      <c r="CM19" s="26">
        <f t="shared" ref="CM19:CM22" si="156">CJ19*0.22</f>
        <v>132</v>
      </c>
      <c r="CN19" s="31">
        <f t="shared" si="53"/>
        <v>768</v>
      </c>
      <c r="CO19" s="33">
        <v>120</v>
      </c>
      <c r="CP19" s="11">
        <v>490.8</v>
      </c>
      <c r="CQ19" s="15">
        <f t="shared" si="118"/>
        <v>490.8</v>
      </c>
      <c r="CR19" s="11">
        <f t="shared" ref="CR19:CR21" si="157">CP19*0.31</f>
        <v>152.148</v>
      </c>
      <c r="CS19" s="26">
        <f t="shared" ref="CS19:CS21" si="158">CP19*0.28</f>
        <v>137.42400000000001</v>
      </c>
      <c r="CT19" s="31">
        <f t="shared" si="55"/>
        <v>642.94799999999998</v>
      </c>
      <c r="CU19" s="33">
        <v>120</v>
      </c>
      <c r="CV19" s="11">
        <v>625.20000000000005</v>
      </c>
      <c r="CW19" s="15">
        <f>CV19</f>
        <v>625.20000000000005</v>
      </c>
      <c r="CX19" s="11">
        <f t="shared" ref="CX19:CX20" si="159">CV19*0.33</f>
        <v>206.31600000000003</v>
      </c>
      <c r="CY19" s="26">
        <f t="shared" ref="CY19:CY20" si="160">CV19*0.28</f>
        <v>175.05600000000004</v>
      </c>
      <c r="CZ19" s="31">
        <f t="shared" si="56"/>
        <v>831.51600000000008</v>
      </c>
      <c r="DA19" s="33">
        <v>120</v>
      </c>
      <c r="DB19" s="11">
        <v>609.6</v>
      </c>
      <c r="DC19" s="15">
        <f>DB19</f>
        <v>609.6</v>
      </c>
      <c r="DD19" s="11">
        <f t="shared" ref="DD19:DD20" si="161">DB19*0.64</f>
        <v>390.14400000000001</v>
      </c>
      <c r="DE19" s="26">
        <f t="shared" ref="DE19:DE20" si="162">DB19*0.52</f>
        <v>316.99200000000002</v>
      </c>
      <c r="DF19" s="31">
        <f t="shared" si="60"/>
        <v>999.74400000000003</v>
      </c>
      <c r="DG19" s="33">
        <v>120</v>
      </c>
      <c r="DH19" s="11">
        <v>595.20000000000005</v>
      </c>
      <c r="DI19" s="15">
        <f t="shared" ref="DI19" si="163">DH19</f>
        <v>595.20000000000005</v>
      </c>
      <c r="DJ19" s="11">
        <f t="shared" ref="DJ19:DJ22" si="164">DH19*0.33</f>
        <v>196.41600000000003</v>
      </c>
      <c r="DK19" s="26">
        <f t="shared" ref="DK19:DK22" si="165">DH19*0.28</f>
        <v>166.65600000000003</v>
      </c>
      <c r="DL19" s="31">
        <f t="shared" si="64"/>
        <v>791.6160000000001</v>
      </c>
      <c r="DM19" s="33">
        <v>120</v>
      </c>
      <c r="DN19" s="11">
        <v>620.4</v>
      </c>
      <c r="DO19" s="15">
        <f>DN19</f>
        <v>620.4</v>
      </c>
      <c r="DP19" s="11">
        <f t="shared" ref="DP19:DP21" si="166">DN19*0.48</f>
        <v>297.79199999999997</v>
      </c>
      <c r="DQ19" s="26">
        <f t="shared" ref="DQ19:DQ21" si="167">DN19*0.45</f>
        <v>279.18</v>
      </c>
      <c r="DR19" s="31">
        <f t="shared" si="65"/>
        <v>918.19200000000001</v>
      </c>
      <c r="DS19" s="33">
        <v>120</v>
      </c>
      <c r="DT19" s="11">
        <v>570</v>
      </c>
      <c r="DU19" s="15">
        <f>DT19</f>
        <v>570</v>
      </c>
      <c r="DV19" s="11">
        <f t="shared" ref="DV19:DV21" si="168">DT19*0.43</f>
        <v>245.1</v>
      </c>
      <c r="DW19" s="26">
        <f t="shared" ref="DW19:DW21" si="169">DT19*0.33</f>
        <v>188.10000000000002</v>
      </c>
      <c r="DX19" s="31">
        <f t="shared" si="68"/>
        <v>815.1</v>
      </c>
      <c r="DY19" s="33">
        <v>120</v>
      </c>
      <c r="DZ19" s="11">
        <v>621.6</v>
      </c>
      <c r="EA19" s="15">
        <f t="shared" ref="EA19" si="170">DZ19</f>
        <v>621.6</v>
      </c>
      <c r="EB19" s="11">
        <f t="shared" ref="EB19:EB21" si="171">DZ19*0.34</f>
        <v>211.34400000000002</v>
      </c>
      <c r="EC19" s="26">
        <f t="shared" ref="EC19:EC21" si="172">DZ19*0.29</f>
        <v>180.26399999999998</v>
      </c>
      <c r="ED19" s="31">
        <f t="shared" si="70"/>
        <v>832.94400000000007</v>
      </c>
      <c r="EE19" s="33">
        <v>120</v>
      </c>
      <c r="EF19" s="11">
        <v>625.20000000000005</v>
      </c>
      <c r="EG19" s="15">
        <f t="shared" ref="EG19" si="173">EF19</f>
        <v>625.20000000000005</v>
      </c>
      <c r="EH19" s="11">
        <f t="shared" ref="EH19:EH21" si="174">EF19*0.65</f>
        <v>406.38000000000005</v>
      </c>
      <c r="EI19" s="26">
        <f t="shared" ref="EI19:EI21" si="175">EF19*0.49</f>
        <v>306.34800000000001</v>
      </c>
      <c r="EJ19" s="31">
        <f t="shared" si="74"/>
        <v>1031.5800000000002</v>
      </c>
      <c r="EK19" s="33">
        <v>120</v>
      </c>
      <c r="EL19" s="11">
        <v>620.4</v>
      </c>
      <c r="EM19" s="15">
        <f>EL19</f>
        <v>620.4</v>
      </c>
      <c r="EN19" s="11">
        <f t="shared" ref="EN19:EN21" si="176">EL19*0.35</f>
        <v>217.14</v>
      </c>
      <c r="EO19" s="26">
        <f t="shared" ref="EO19:EO21" si="177">EL19*0.28</f>
        <v>173.71200000000002</v>
      </c>
      <c r="EP19" s="31">
        <f t="shared" si="75"/>
        <v>837.54</v>
      </c>
      <c r="EQ19" s="33">
        <v>35</v>
      </c>
      <c r="ER19" s="11">
        <v>179.55</v>
      </c>
      <c r="ES19" s="15">
        <f t="shared" ref="ES19" si="178">ER19</f>
        <v>179.55</v>
      </c>
      <c r="ET19" s="11">
        <f t="shared" ref="ET19:ET21" si="179">ER19*0.17</f>
        <v>30.523500000000006</v>
      </c>
      <c r="EU19" s="26">
        <f t="shared" ref="EU19:EU21" si="180">ER19*0.15</f>
        <v>26.932500000000001</v>
      </c>
      <c r="EV19" s="31">
        <f t="shared" si="78"/>
        <v>210.07350000000002</v>
      </c>
      <c r="EW19" s="33">
        <v>120</v>
      </c>
      <c r="EX19" s="11">
        <v>571.20000000000005</v>
      </c>
      <c r="EY19" s="15">
        <f t="shared" ref="EY19" si="181">EX19</f>
        <v>571.20000000000005</v>
      </c>
      <c r="EZ19" s="11">
        <f t="shared" ref="EZ19:EZ21" si="182">EX19*0.49</f>
        <v>279.88800000000003</v>
      </c>
      <c r="FA19" s="26">
        <f t="shared" ref="FA19:FA21" si="183">EX19*0.45</f>
        <v>257.04000000000002</v>
      </c>
      <c r="FB19" s="31">
        <f t="shared" si="82"/>
        <v>851.08800000000008</v>
      </c>
      <c r="FC19" s="33">
        <v>120</v>
      </c>
      <c r="FD19" s="11">
        <v>311.18</v>
      </c>
      <c r="FE19" s="15">
        <f>FD19</f>
        <v>311.18</v>
      </c>
      <c r="FF19" s="11">
        <f t="shared" ref="FF19:FF21" si="184">FD19*0.31</f>
        <v>96.465800000000002</v>
      </c>
      <c r="FG19" s="26">
        <f t="shared" ref="FG19:FG21" si="185">FD19*0.26</f>
        <v>80.906800000000004</v>
      </c>
      <c r="FH19" s="31">
        <f t="shared" si="83"/>
        <v>407.64580000000001</v>
      </c>
      <c r="FI19" s="33">
        <v>120</v>
      </c>
      <c r="FJ19" s="11">
        <v>639.6</v>
      </c>
      <c r="FK19" s="15">
        <f t="shared" ref="FK19" si="186">FJ19</f>
        <v>639.6</v>
      </c>
      <c r="FL19" s="11">
        <f t="shared" ref="FL19:FL22" si="187">FJ19*0.51</f>
        <v>326.19600000000003</v>
      </c>
      <c r="FM19" s="26">
        <f t="shared" ref="FM19:FM22" si="188">FJ19*0.49</f>
        <v>313.404</v>
      </c>
      <c r="FN19" s="31">
        <f t="shared" si="87"/>
        <v>965.79600000000005</v>
      </c>
      <c r="FO19" s="33">
        <v>120</v>
      </c>
      <c r="FP19" s="11">
        <v>627.6</v>
      </c>
      <c r="FQ19" s="15">
        <f t="shared" ref="FQ19" si="189">FP19</f>
        <v>627.6</v>
      </c>
      <c r="FR19" s="11">
        <f t="shared" ref="FR19:FR21" si="190">FP19*0.31</f>
        <v>194.55600000000001</v>
      </c>
      <c r="FS19" s="26">
        <f t="shared" ref="FS19:FS21" si="191">FP19*0.25</f>
        <v>156.9</v>
      </c>
      <c r="FT19" s="31">
        <f t="shared" si="91"/>
        <v>822.15600000000006</v>
      </c>
      <c r="FU19" s="33">
        <v>120</v>
      </c>
      <c r="FV19" s="11">
        <v>609.6</v>
      </c>
      <c r="FW19" s="15">
        <f t="shared" ref="FW19" si="192">FV19</f>
        <v>609.6</v>
      </c>
      <c r="FX19" s="11">
        <f t="shared" ref="FX19:FX21" si="193">FV19*0.47</f>
        <v>286.512</v>
      </c>
      <c r="FY19" s="26">
        <f t="shared" ref="FY19:FY21" si="194">FV19*0.37</f>
        <v>225.55199999999999</v>
      </c>
      <c r="FZ19" s="31">
        <f t="shared" si="92"/>
        <v>896.11200000000008</v>
      </c>
      <c r="GA19" s="33">
        <v>120</v>
      </c>
      <c r="GB19" s="11">
        <v>620.4</v>
      </c>
      <c r="GC19" s="15">
        <f t="shared" ref="GC19" si="195">GB19</f>
        <v>620.4</v>
      </c>
      <c r="GD19" s="11">
        <f t="shared" ref="GD19:GE20" si="196">GB19*0.19</f>
        <v>117.87599999999999</v>
      </c>
      <c r="GE19" s="26">
        <f t="shared" si="196"/>
        <v>117.87599999999999</v>
      </c>
      <c r="GF19" s="31">
        <f t="shared" si="94"/>
        <v>738.27599999999995</v>
      </c>
      <c r="GG19" s="33">
        <v>120</v>
      </c>
      <c r="GH19" s="11">
        <v>560.4</v>
      </c>
      <c r="GI19" s="15">
        <f>GH19</f>
        <v>560.4</v>
      </c>
      <c r="GJ19" s="11">
        <f t="shared" ref="GJ19:GJ20" si="197">GH19*0.48</f>
        <v>268.99199999999996</v>
      </c>
      <c r="GK19" s="26">
        <f t="shared" ref="GK19:GK20" si="198">GH19*0.43</f>
        <v>240.97199999999998</v>
      </c>
      <c r="GL19" s="31">
        <f t="shared" si="95"/>
        <v>829.39199999999994</v>
      </c>
      <c r="GM19" s="33">
        <v>120</v>
      </c>
      <c r="GN19" s="11">
        <v>576</v>
      </c>
      <c r="GO19" s="15">
        <f t="shared" ref="GO19" si="199">GN19</f>
        <v>576</v>
      </c>
      <c r="GP19" s="11">
        <f t="shared" ref="GP19:GP21" si="200">GN19*0.27</f>
        <v>155.52000000000001</v>
      </c>
      <c r="GQ19" s="26">
        <f t="shared" ref="GQ19:GQ21" si="201">GN19*0.26</f>
        <v>149.76</v>
      </c>
      <c r="GR19" s="31">
        <f t="shared" si="122"/>
        <v>731.52</v>
      </c>
      <c r="GS19" s="33"/>
      <c r="GT19" s="33"/>
      <c r="GU19" s="33"/>
      <c r="GV19" s="33"/>
      <c r="GW19" s="33"/>
      <c r="GX19" s="33"/>
      <c r="GY19" s="27">
        <f t="shared" si="99"/>
        <v>562.10696969696983</v>
      </c>
      <c r="GZ19" s="26">
        <f t="shared" si="100"/>
        <v>562.10696969696983</v>
      </c>
      <c r="HA19" s="27">
        <f t="shared" si="101"/>
        <v>192.70327352941177</v>
      </c>
      <c r="HB19" s="26">
        <f t="shared" si="102"/>
        <v>159.26167352941175</v>
      </c>
      <c r="HC19" s="27">
        <f t="shared" si="103"/>
        <v>688.97451275757578</v>
      </c>
      <c r="HD19" s="26">
        <f t="shared" si="104"/>
        <v>688.97451275757589</v>
      </c>
      <c r="HE19" s="27">
        <f t="shared" si="105"/>
        <v>202.49785906820586</v>
      </c>
      <c r="HF19" s="26">
        <f t="shared" si="106"/>
        <v>169.05785906820586</v>
      </c>
      <c r="HG19" s="27">
        <f t="shared" si="123"/>
        <v>891.47237182578169</v>
      </c>
      <c r="HH19" s="26">
        <f t="shared" si="108"/>
        <v>891.47237182578169</v>
      </c>
      <c r="HI19" s="27">
        <f t="shared" si="109"/>
        <v>891</v>
      </c>
      <c r="HJ19" s="43">
        <v>269123</v>
      </c>
      <c r="HK19" s="15">
        <v>239788592.9996354</v>
      </c>
      <c r="HL19" s="15">
        <v>219443761.90963539</v>
      </c>
      <c r="HM19" s="15">
        <v>20344831.09</v>
      </c>
    </row>
    <row r="20" spans="1:221" ht="25.5">
      <c r="A20" s="12" t="s">
        <v>21</v>
      </c>
      <c r="B20" s="13" t="s">
        <v>77</v>
      </c>
      <c r="C20" s="33">
        <v>30</v>
      </c>
      <c r="D20" s="11">
        <v>117.9</v>
      </c>
      <c r="E20" s="15">
        <f t="shared" si="2"/>
        <v>117.9</v>
      </c>
      <c r="F20" s="11">
        <v>27.12</v>
      </c>
      <c r="G20" s="26">
        <f t="shared" si="124"/>
        <v>25.938000000000002</v>
      </c>
      <c r="H20" s="31">
        <f t="shared" si="4"/>
        <v>145.02000000000001</v>
      </c>
      <c r="I20" s="33">
        <v>30</v>
      </c>
      <c r="J20" s="11">
        <v>122.1</v>
      </c>
      <c r="K20" s="15">
        <f t="shared" si="5"/>
        <v>122.1</v>
      </c>
      <c r="L20" s="11">
        <f t="shared" si="6"/>
        <v>36.629999999999995</v>
      </c>
      <c r="M20" s="26">
        <f t="shared" si="136"/>
        <v>23.198999999999998</v>
      </c>
      <c r="N20" s="31">
        <f t="shared" si="8"/>
        <v>158.72999999999999</v>
      </c>
      <c r="O20" s="33">
        <v>30</v>
      </c>
      <c r="P20" s="11">
        <v>139.5</v>
      </c>
      <c r="Q20" s="15">
        <f>P20</f>
        <v>139.5</v>
      </c>
      <c r="R20" s="11">
        <f t="shared" si="135"/>
        <v>29.294999999999998</v>
      </c>
      <c r="S20" s="26">
        <f t="shared" si="126"/>
        <v>25.11</v>
      </c>
      <c r="T20" s="31">
        <f t="shared" si="12"/>
        <v>168.79499999999999</v>
      </c>
      <c r="U20" s="33">
        <v>30</v>
      </c>
      <c r="V20" s="11">
        <v>139.5</v>
      </c>
      <c r="W20" s="15">
        <f t="shared" si="13"/>
        <v>139.5</v>
      </c>
      <c r="X20" s="11">
        <f t="shared" si="116"/>
        <v>37.664999999999999</v>
      </c>
      <c r="Y20" s="26">
        <f t="shared" si="137"/>
        <v>30.69</v>
      </c>
      <c r="Z20" s="31">
        <f t="shared" si="16"/>
        <v>177.16499999999999</v>
      </c>
      <c r="AA20" s="33">
        <v>30</v>
      </c>
      <c r="AB20" s="28">
        <v>193.6</v>
      </c>
      <c r="AC20" s="15">
        <f t="shared" si="17"/>
        <v>193.6</v>
      </c>
      <c r="AD20" s="28">
        <f t="shared" si="128"/>
        <v>73.567999999999998</v>
      </c>
      <c r="AE20" s="26">
        <f t="shared" si="138"/>
        <v>61.951999999999998</v>
      </c>
      <c r="AF20" s="31">
        <f t="shared" si="20"/>
        <v>267.16800000000001</v>
      </c>
      <c r="AG20" s="33">
        <v>10</v>
      </c>
      <c r="AH20" s="11">
        <v>141.9</v>
      </c>
      <c r="AI20" s="15">
        <f t="shared" si="130"/>
        <v>141.9</v>
      </c>
      <c r="AJ20" s="11">
        <f t="shared" si="131"/>
        <v>14.190000000000001</v>
      </c>
      <c r="AK20" s="26">
        <f t="shared" si="132"/>
        <v>12.771000000000001</v>
      </c>
      <c r="AL20" s="31">
        <f t="shared" si="24"/>
        <v>156.09</v>
      </c>
      <c r="AM20" s="33">
        <v>30</v>
      </c>
      <c r="AN20" s="11">
        <v>132.30000000000001</v>
      </c>
      <c r="AO20" s="15">
        <f t="shared" si="139"/>
        <v>132.30000000000001</v>
      </c>
      <c r="AP20" s="11">
        <f t="shared" si="140"/>
        <v>31.752000000000002</v>
      </c>
      <c r="AQ20" s="26">
        <f t="shared" si="141"/>
        <v>6.3504000000000005</v>
      </c>
      <c r="AR20" s="31">
        <f t="shared" si="28"/>
        <v>164.05200000000002</v>
      </c>
      <c r="AS20" s="33">
        <v>30</v>
      </c>
      <c r="AT20" s="11">
        <v>145.19999999999999</v>
      </c>
      <c r="AU20" s="15">
        <f t="shared" si="29"/>
        <v>145.19999999999999</v>
      </c>
      <c r="AV20" s="11">
        <f t="shared" si="142"/>
        <v>34.847999999999999</v>
      </c>
      <c r="AW20" s="26">
        <f t="shared" si="143"/>
        <v>26.135999999999996</v>
      </c>
      <c r="AX20" s="31">
        <f t="shared" si="32"/>
        <v>180.048</v>
      </c>
      <c r="AY20" s="33">
        <v>30</v>
      </c>
      <c r="AZ20" s="11">
        <v>180.4</v>
      </c>
      <c r="BA20" s="15">
        <f t="shared" si="144"/>
        <v>180.4</v>
      </c>
      <c r="BB20" s="11">
        <f t="shared" si="145"/>
        <v>73.963999999999999</v>
      </c>
      <c r="BC20" s="26">
        <f t="shared" si="146"/>
        <v>64.944000000000003</v>
      </c>
      <c r="BD20" s="31">
        <f t="shared" si="36"/>
        <v>254.364</v>
      </c>
      <c r="BE20" s="33">
        <v>30</v>
      </c>
      <c r="BF20" s="11">
        <v>139.80000000000001</v>
      </c>
      <c r="BG20" s="15">
        <f t="shared" si="37"/>
        <v>139.80000000000001</v>
      </c>
      <c r="BH20" s="11">
        <f t="shared" si="147"/>
        <v>51.726000000000006</v>
      </c>
      <c r="BI20" s="26">
        <f t="shared" si="148"/>
        <v>40.542000000000002</v>
      </c>
      <c r="BJ20" s="31">
        <f t="shared" si="38"/>
        <v>191.52600000000001</v>
      </c>
      <c r="BK20" s="33">
        <v>30</v>
      </c>
      <c r="BL20" s="11">
        <v>149.69999999999999</v>
      </c>
      <c r="BM20" s="15">
        <f t="shared" si="39"/>
        <v>149.69999999999999</v>
      </c>
      <c r="BN20" s="11">
        <f t="shared" si="40"/>
        <v>52.394999999999996</v>
      </c>
      <c r="BO20" s="26">
        <f t="shared" si="41"/>
        <v>38.921999999999997</v>
      </c>
      <c r="BP20" s="31">
        <f t="shared" si="42"/>
        <v>202.09499999999997</v>
      </c>
      <c r="BQ20" s="33">
        <v>30</v>
      </c>
      <c r="BR20" s="11">
        <v>155.69999999999999</v>
      </c>
      <c r="BS20" s="15">
        <f t="shared" ref="BS20" si="202">BR20</f>
        <v>155.69999999999999</v>
      </c>
      <c r="BT20" s="11">
        <f t="shared" si="149"/>
        <v>84.078000000000003</v>
      </c>
      <c r="BU20" s="26">
        <f t="shared" si="150"/>
        <v>66.950999999999993</v>
      </c>
      <c r="BV20" s="31">
        <f t="shared" si="46"/>
        <v>239.77799999999999</v>
      </c>
      <c r="BW20" s="33">
        <v>30</v>
      </c>
      <c r="BX20" s="11">
        <v>189.2</v>
      </c>
      <c r="BY20" s="15">
        <f>BX20</f>
        <v>189.2</v>
      </c>
      <c r="BZ20" s="11">
        <v>24.6</v>
      </c>
      <c r="CA20" s="26">
        <f t="shared" si="151"/>
        <v>17.027999999999999</v>
      </c>
      <c r="CB20" s="31">
        <f t="shared" si="48"/>
        <v>213.79999999999998</v>
      </c>
      <c r="CC20" s="33">
        <v>30</v>
      </c>
      <c r="CD20" s="11">
        <v>141.30000000000001</v>
      </c>
      <c r="CE20" s="15">
        <f>CD20</f>
        <v>141.30000000000001</v>
      </c>
      <c r="CF20" s="11">
        <f t="shared" si="152"/>
        <v>42.39</v>
      </c>
      <c r="CG20" s="26">
        <f t="shared" si="153"/>
        <v>38.151000000000003</v>
      </c>
      <c r="CH20" s="31">
        <f t="shared" si="52"/>
        <v>183.69</v>
      </c>
      <c r="CI20" s="33">
        <v>30</v>
      </c>
      <c r="CJ20" s="11">
        <v>150</v>
      </c>
      <c r="CK20" s="15">
        <f t="shared" si="154"/>
        <v>150</v>
      </c>
      <c r="CL20" s="11">
        <f t="shared" si="155"/>
        <v>42.000000000000007</v>
      </c>
      <c r="CM20" s="26">
        <f t="shared" si="156"/>
        <v>33</v>
      </c>
      <c r="CN20" s="31">
        <f t="shared" si="53"/>
        <v>192</v>
      </c>
      <c r="CO20" s="33">
        <v>30</v>
      </c>
      <c r="CP20" s="11">
        <v>122.7</v>
      </c>
      <c r="CQ20" s="15">
        <f t="shared" si="118"/>
        <v>122.7</v>
      </c>
      <c r="CR20" s="11">
        <f t="shared" si="157"/>
        <v>38.036999999999999</v>
      </c>
      <c r="CS20" s="26">
        <f t="shared" si="158"/>
        <v>34.356000000000002</v>
      </c>
      <c r="CT20" s="31">
        <f t="shared" si="55"/>
        <v>160.73699999999999</v>
      </c>
      <c r="CU20" s="33">
        <v>30</v>
      </c>
      <c r="CV20" s="11">
        <v>208.4</v>
      </c>
      <c r="CW20" s="15">
        <f>CV20</f>
        <v>208.4</v>
      </c>
      <c r="CX20" s="11">
        <f t="shared" si="159"/>
        <v>68.772000000000006</v>
      </c>
      <c r="CY20" s="26">
        <f t="shared" si="160"/>
        <v>58.352000000000004</v>
      </c>
      <c r="CZ20" s="31">
        <f t="shared" si="56"/>
        <v>277.17200000000003</v>
      </c>
      <c r="DA20" s="33">
        <v>30</v>
      </c>
      <c r="DB20" s="11">
        <v>203.2</v>
      </c>
      <c r="DC20" s="15">
        <f>DB20</f>
        <v>203.2</v>
      </c>
      <c r="DD20" s="11">
        <f t="shared" si="161"/>
        <v>130.048</v>
      </c>
      <c r="DE20" s="26">
        <f t="shared" si="162"/>
        <v>105.664</v>
      </c>
      <c r="DF20" s="31">
        <f t="shared" si="60"/>
        <v>333.24799999999999</v>
      </c>
      <c r="DG20" s="33">
        <v>30</v>
      </c>
      <c r="DH20" s="11">
        <v>198.4</v>
      </c>
      <c r="DI20" s="15">
        <f>DH20</f>
        <v>198.4</v>
      </c>
      <c r="DJ20" s="11">
        <f t="shared" si="164"/>
        <v>65.472000000000008</v>
      </c>
      <c r="DK20" s="26">
        <f t="shared" si="165"/>
        <v>55.552000000000007</v>
      </c>
      <c r="DL20" s="31">
        <f t="shared" si="64"/>
        <v>263.87200000000001</v>
      </c>
      <c r="DM20" s="33">
        <v>30</v>
      </c>
      <c r="DN20" s="11">
        <v>155.1</v>
      </c>
      <c r="DO20" s="15">
        <f>DN20</f>
        <v>155.1</v>
      </c>
      <c r="DP20" s="11">
        <f t="shared" si="166"/>
        <v>74.447999999999993</v>
      </c>
      <c r="DQ20" s="26">
        <f t="shared" si="167"/>
        <v>69.795000000000002</v>
      </c>
      <c r="DR20" s="31">
        <f t="shared" si="65"/>
        <v>229.548</v>
      </c>
      <c r="DS20" s="33">
        <v>30</v>
      </c>
      <c r="DT20" s="11">
        <v>142.5</v>
      </c>
      <c r="DU20" s="15">
        <f>DT20</f>
        <v>142.5</v>
      </c>
      <c r="DV20" s="11">
        <f t="shared" si="168"/>
        <v>61.274999999999999</v>
      </c>
      <c r="DW20" s="26">
        <f t="shared" si="169"/>
        <v>47.025000000000006</v>
      </c>
      <c r="DX20" s="31">
        <f t="shared" si="68"/>
        <v>203.77500000000001</v>
      </c>
      <c r="DY20" s="33">
        <v>30</v>
      </c>
      <c r="DZ20" s="11">
        <v>207.2</v>
      </c>
      <c r="EA20" s="15">
        <f>DZ20</f>
        <v>207.2</v>
      </c>
      <c r="EB20" s="11">
        <f t="shared" si="171"/>
        <v>70.448000000000008</v>
      </c>
      <c r="EC20" s="26">
        <f t="shared" si="172"/>
        <v>60.087999999999994</v>
      </c>
      <c r="ED20" s="31">
        <f t="shared" si="70"/>
        <v>277.64800000000002</v>
      </c>
      <c r="EE20" s="33">
        <v>30</v>
      </c>
      <c r="EF20" s="11">
        <v>156.30000000000001</v>
      </c>
      <c r="EG20" s="15">
        <f>EF20</f>
        <v>156.30000000000001</v>
      </c>
      <c r="EH20" s="11">
        <f t="shared" si="174"/>
        <v>101.59500000000001</v>
      </c>
      <c r="EI20" s="26">
        <f t="shared" si="175"/>
        <v>76.587000000000003</v>
      </c>
      <c r="EJ20" s="31">
        <f t="shared" si="74"/>
        <v>257.89500000000004</v>
      </c>
      <c r="EK20" s="33">
        <v>30</v>
      </c>
      <c r="EL20" s="11">
        <v>206.8</v>
      </c>
      <c r="EM20" s="15">
        <f>EL20</f>
        <v>206.8</v>
      </c>
      <c r="EN20" s="11">
        <f t="shared" si="176"/>
        <v>72.38</v>
      </c>
      <c r="EO20" s="26">
        <f t="shared" si="177"/>
        <v>57.904000000000011</v>
      </c>
      <c r="EP20" s="31">
        <f t="shared" si="75"/>
        <v>279.18</v>
      </c>
      <c r="EQ20" s="33">
        <v>15</v>
      </c>
      <c r="ER20" s="11">
        <v>76.95</v>
      </c>
      <c r="ES20" s="15">
        <f>ER20</f>
        <v>76.95</v>
      </c>
      <c r="ET20" s="11">
        <f t="shared" si="179"/>
        <v>13.081500000000002</v>
      </c>
      <c r="EU20" s="26">
        <f t="shared" si="180"/>
        <v>11.5425</v>
      </c>
      <c r="EV20" s="31">
        <f t="shared" si="78"/>
        <v>90.031500000000008</v>
      </c>
      <c r="EW20" s="33">
        <v>30</v>
      </c>
      <c r="EX20" s="11">
        <v>142.80000000000001</v>
      </c>
      <c r="EY20" s="15">
        <f>EX20</f>
        <v>142.80000000000001</v>
      </c>
      <c r="EZ20" s="11">
        <f t="shared" si="182"/>
        <v>69.972000000000008</v>
      </c>
      <c r="FA20" s="26">
        <f t="shared" si="183"/>
        <v>64.260000000000005</v>
      </c>
      <c r="FB20" s="31">
        <f t="shared" si="82"/>
        <v>212.77200000000002</v>
      </c>
      <c r="FC20" s="33">
        <v>30</v>
      </c>
      <c r="FD20" s="11">
        <v>143.4</v>
      </c>
      <c r="FE20" s="15">
        <f t="shared" ref="FE20:FE21" si="203">FD20</f>
        <v>143.4</v>
      </c>
      <c r="FF20" s="11">
        <f t="shared" si="184"/>
        <v>44.454000000000001</v>
      </c>
      <c r="FG20" s="26">
        <f t="shared" si="185"/>
        <v>37.284000000000006</v>
      </c>
      <c r="FH20" s="31">
        <f t="shared" si="83"/>
        <v>187.85400000000001</v>
      </c>
      <c r="FI20" s="33">
        <v>30</v>
      </c>
      <c r="FJ20" s="11">
        <v>486.8</v>
      </c>
      <c r="FK20" s="15">
        <f>FJ20</f>
        <v>486.8</v>
      </c>
      <c r="FL20" s="11">
        <f t="shared" si="187"/>
        <v>248.268</v>
      </c>
      <c r="FM20" s="26">
        <f t="shared" si="188"/>
        <v>238.53200000000001</v>
      </c>
      <c r="FN20" s="31">
        <f t="shared" si="87"/>
        <v>735.06799999999998</v>
      </c>
      <c r="FO20" s="33">
        <v>30</v>
      </c>
      <c r="FP20" s="11">
        <v>209.2</v>
      </c>
      <c r="FQ20" s="15">
        <f>FP20</f>
        <v>209.2</v>
      </c>
      <c r="FR20" s="11">
        <f t="shared" si="190"/>
        <v>64.85199999999999</v>
      </c>
      <c r="FS20" s="26">
        <f t="shared" si="191"/>
        <v>52.3</v>
      </c>
      <c r="FT20" s="31">
        <f t="shared" si="91"/>
        <v>274.05199999999996</v>
      </c>
      <c r="FU20" s="33">
        <v>30</v>
      </c>
      <c r="FV20" s="11">
        <v>203.2</v>
      </c>
      <c r="FW20" s="15">
        <f>FV20</f>
        <v>203.2</v>
      </c>
      <c r="FX20" s="11">
        <f t="shared" si="193"/>
        <v>95.503999999999991</v>
      </c>
      <c r="FY20" s="26">
        <f t="shared" si="194"/>
        <v>75.183999999999997</v>
      </c>
      <c r="FZ20" s="31">
        <f t="shared" si="92"/>
        <v>298.70399999999995</v>
      </c>
      <c r="GA20" s="33">
        <v>30</v>
      </c>
      <c r="GB20" s="11">
        <v>155.1</v>
      </c>
      <c r="GC20" s="15">
        <f>GB20</f>
        <v>155.1</v>
      </c>
      <c r="GD20" s="11">
        <f t="shared" si="196"/>
        <v>29.468999999999998</v>
      </c>
      <c r="GE20" s="26">
        <f t="shared" si="196"/>
        <v>29.468999999999998</v>
      </c>
      <c r="GF20" s="31">
        <f t="shared" si="94"/>
        <v>184.56899999999999</v>
      </c>
      <c r="GG20" s="33">
        <v>30</v>
      </c>
      <c r="GH20" s="11">
        <v>140.1</v>
      </c>
      <c r="GI20" s="15">
        <f>GH20</f>
        <v>140.1</v>
      </c>
      <c r="GJ20" s="11">
        <f t="shared" si="197"/>
        <v>67.24799999999999</v>
      </c>
      <c r="GK20" s="26">
        <f t="shared" si="198"/>
        <v>60.242999999999995</v>
      </c>
      <c r="GL20" s="31">
        <f t="shared" si="95"/>
        <v>207.34799999999998</v>
      </c>
      <c r="GM20" s="33">
        <v>30</v>
      </c>
      <c r="GN20" s="11">
        <v>144</v>
      </c>
      <c r="GO20" s="15">
        <f>GN20</f>
        <v>144</v>
      </c>
      <c r="GP20" s="11">
        <f t="shared" si="200"/>
        <v>38.880000000000003</v>
      </c>
      <c r="GQ20" s="26">
        <f t="shared" si="201"/>
        <v>37.44</v>
      </c>
      <c r="GR20" s="31">
        <f t="shared" si="122"/>
        <v>182.88</v>
      </c>
      <c r="GS20" s="33"/>
      <c r="GT20" s="33"/>
      <c r="GU20" s="33"/>
      <c r="GV20" s="33"/>
      <c r="GW20" s="33"/>
      <c r="GX20" s="33"/>
      <c r="GY20" s="27">
        <f t="shared" si="99"/>
        <v>167.88636363636365</v>
      </c>
      <c r="GZ20" s="26">
        <f t="shared" si="100"/>
        <v>167.88636363636365</v>
      </c>
      <c r="HA20" s="27">
        <f t="shared" si="101"/>
        <v>59.130132352941189</v>
      </c>
      <c r="HB20" s="26">
        <f t="shared" si="102"/>
        <v>49.507702941176476</v>
      </c>
      <c r="HC20" s="27">
        <f t="shared" si="103"/>
        <v>205.77831590909091</v>
      </c>
      <c r="HD20" s="26">
        <f t="shared" si="104"/>
        <v>205.77831590909094</v>
      </c>
      <c r="HE20" s="27">
        <f t="shared" si="105"/>
        <v>62.172921749088253</v>
      </c>
      <c r="HF20" s="26">
        <f t="shared" si="106"/>
        <v>52.552921749088242</v>
      </c>
      <c r="HG20" s="27">
        <f t="shared" si="123"/>
        <v>267.95123765817914</v>
      </c>
      <c r="HH20" s="26">
        <f t="shared" si="108"/>
        <v>267.95123765817914</v>
      </c>
      <c r="HI20" s="27">
        <f t="shared" si="109"/>
        <v>268</v>
      </c>
      <c r="HJ20" s="43">
        <v>138531</v>
      </c>
      <c r="HK20" s="15">
        <v>37126308.001960687</v>
      </c>
      <c r="HL20" s="15">
        <v>33056380.471960686</v>
      </c>
      <c r="HM20" s="15">
        <v>4069927.53</v>
      </c>
    </row>
    <row r="21" spans="1:221" ht="25.5">
      <c r="A21" s="12" t="s">
        <v>22</v>
      </c>
      <c r="B21" s="13" t="s">
        <v>23</v>
      </c>
      <c r="C21" s="33">
        <v>20</v>
      </c>
      <c r="D21" s="11">
        <v>93</v>
      </c>
      <c r="E21" s="15">
        <f t="shared" si="2"/>
        <v>93</v>
      </c>
      <c r="F21" s="11">
        <v>21.39</v>
      </c>
      <c r="G21" s="26">
        <f t="shared" si="124"/>
        <v>20.46</v>
      </c>
      <c r="H21" s="31">
        <f t="shared" si="4"/>
        <v>114.39</v>
      </c>
      <c r="I21" s="33">
        <v>20</v>
      </c>
      <c r="J21" s="11">
        <v>81.41</v>
      </c>
      <c r="K21" s="15">
        <f t="shared" si="5"/>
        <v>81.41</v>
      </c>
      <c r="L21" s="11">
        <f t="shared" si="6"/>
        <v>24.422999999999998</v>
      </c>
      <c r="M21" s="26">
        <f t="shared" si="136"/>
        <v>15.4679</v>
      </c>
      <c r="N21" s="31">
        <f t="shared" si="8"/>
        <v>105.833</v>
      </c>
      <c r="O21" s="33">
        <v>20</v>
      </c>
      <c r="P21" s="11">
        <v>93</v>
      </c>
      <c r="Q21" s="15">
        <f t="shared" ref="Q21" si="204">P21</f>
        <v>93</v>
      </c>
      <c r="R21" s="11">
        <f t="shared" si="135"/>
        <v>19.529999999999998</v>
      </c>
      <c r="S21" s="26">
        <f t="shared" si="126"/>
        <v>16.739999999999998</v>
      </c>
      <c r="T21" s="31">
        <f t="shared" si="12"/>
        <v>112.53</v>
      </c>
      <c r="U21" s="33">
        <v>20</v>
      </c>
      <c r="V21" s="11">
        <v>93</v>
      </c>
      <c r="W21" s="15">
        <f t="shared" si="13"/>
        <v>93</v>
      </c>
      <c r="X21" s="11">
        <f t="shared" si="116"/>
        <v>25.110000000000003</v>
      </c>
      <c r="Y21" s="26">
        <f t="shared" si="137"/>
        <v>20.46</v>
      </c>
      <c r="Z21" s="31">
        <f t="shared" si="16"/>
        <v>118.11</v>
      </c>
      <c r="AA21" s="33">
        <v>20</v>
      </c>
      <c r="AB21" s="28">
        <v>96.8</v>
      </c>
      <c r="AC21" s="15">
        <f t="shared" si="17"/>
        <v>96.8</v>
      </c>
      <c r="AD21" s="28">
        <f t="shared" si="128"/>
        <v>36.783999999999999</v>
      </c>
      <c r="AE21" s="26">
        <f t="shared" si="138"/>
        <v>30.975999999999999</v>
      </c>
      <c r="AF21" s="31">
        <f t="shared" si="20"/>
        <v>133.584</v>
      </c>
      <c r="AG21" s="33">
        <v>20</v>
      </c>
      <c r="AH21" s="11">
        <v>94.6</v>
      </c>
      <c r="AI21" s="15">
        <f t="shared" si="130"/>
        <v>94.6</v>
      </c>
      <c r="AJ21" s="11">
        <f t="shared" si="131"/>
        <v>9.4599999999999991</v>
      </c>
      <c r="AK21" s="26">
        <f t="shared" si="132"/>
        <v>8.5139999999999993</v>
      </c>
      <c r="AL21" s="31">
        <f t="shared" si="24"/>
        <v>104.05999999999999</v>
      </c>
      <c r="AM21" s="33">
        <v>20</v>
      </c>
      <c r="AN21" s="11">
        <v>88.2</v>
      </c>
      <c r="AO21" s="15">
        <f t="shared" si="139"/>
        <v>88.2</v>
      </c>
      <c r="AP21" s="11">
        <f t="shared" si="140"/>
        <v>21.167999999999999</v>
      </c>
      <c r="AQ21" s="26">
        <f t="shared" si="141"/>
        <v>4.2336</v>
      </c>
      <c r="AR21" s="31">
        <f t="shared" si="28"/>
        <v>109.36799999999999</v>
      </c>
      <c r="AS21" s="33">
        <v>20</v>
      </c>
      <c r="AT21" s="11">
        <v>96.8</v>
      </c>
      <c r="AU21" s="15">
        <f t="shared" si="29"/>
        <v>96.8</v>
      </c>
      <c r="AV21" s="11">
        <f t="shared" si="142"/>
        <v>23.231999999999999</v>
      </c>
      <c r="AW21" s="26">
        <f t="shared" si="143"/>
        <v>17.423999999999999</v>
      </c>
      <c r="AX21" s="31">
        <f t="shared" si="32"/>
        <v>120.032</v>
      </c>
      <c r="AY21" s="33">
        <v>20</v>
      </c>
      <c r="AZ21" s="11">
        <v>90</v>
      </c>
      <c r="BA21" s="15">
        <f t="shared" si="144"/>
        <v>90</v>
      </c>
      <c r="BB21" s="11">
        <f t="shared" si="145"/>
        <v>36.9</v>
      </c>
      <c r="BC21" s="26">
        <f t="shared" si="146"/>
        <v>32.4</v>
      </c>
      <c r="BD21" s="31">
        <f t="shared" si="36"/>
        <v>126.9</v>
      </c>
      <c r="BE21" s="33">
        <v>20</v>
      </c>
      <c r="BF21" s="11">
        <v>93.2</v>
      </c>
      <c r="BG21" s="15">
        <f t="shared" si="37"/>
        <v>93.2</v>
      </c>
      <c r="BH21" s="11">
        <f t="shared" si="147"/>
        <v>34.484000000000002</v>
      </c>
      <c r="BI21" s="26">
        <f t="shared" si="148"/>
        <v>27.027999999999999</v>
      </c>
      <c r="BJ21" s="31">
        <f t="shared" si="38"/>
        <v>127.684</v>
      </c>
      <c r="BK21" s="33"/>
      <c r="BL21" s="11">
        <v>99.8</v>
      </c>
      <c r="BM21" s="15">
        <f t="shared" si="39"/>
        <v>99.8</v>
      </c>
      <c r="BN21" s="11">
        <f t="shared" si="40"/>
        <v>34.93</v>
      </c>
      <c r="BO21" s="26">
        <f t="shared" si="41"/>
        <v>25.948</v>
      </c>
      <c r="BP21" s="31"/>
      <c r="BQ21" s="33"/>
      <c r="BR21" s="11">
        <v>103.8</v>
      </c>
      <c r="BS21" s="15">
        <f>BR21</f>
        <v>103.8</v>
      </c>
      <c r="BT21" s="11">
        <f t="shared" si="149"/>
        <v>56.052</v>
      </c>
      <c r="BU21" s="26">
        <f t="shared" si="150"/>
        <v>44.634</v>
      </c>
      <c r="BV21" s="31">
        <f t="shared" si="46"/>
        <v>159.852</v>
      </c>
      <c r="BW21" s="33"/>
      <c r="BX21" s="11"/>
      <c r="BY21" s="15"/>
      <c r="BZ21" s="11"/>
      <c r="CA21" s="26"/>
      <c r="CB21" s="31"/>
      <c r="CC21" s="33">
        <v>20</v>
      </c>
      <c r="CD21" s="11">
        <v>94.2</v>
      </c>
      <c r="CE21" s="15">
        <f t="shared" ref="CE21" si="205">CD21</f>
        <v>94.2</v>
      </c>
      <c r="CF21" s="11">
        <f t="shared" si="152"/>
        <v>28.26</v>
      </c>
      <c r="CG21" s="26">
        <f t="shared" si="153"/>
        <v>25.434000000000001</v>
      </c>
      <c r="CH21" s="31">
        <f t="shared" si="52"/>
        <v>122.46000000000001</v>
      </c>
      <c r="CI21" s="33">
        <v>20</v>
      </c>
      <c r="CJ21" s="11">
        <v>100</v>
      </c>
      <c r="CK21" s="15">
        <f t="shared" si="154"/>
        <v>100</v>
      </c>
      <c r="CL21" s="11">
        <f t="shared" si="155"/>
        <v>28.000000000000004</v>
      </c>
      <c r="CM21" s="26">
        <f t="shared" si="156"/>
        <v>22</v>
      </c>
      <c r="CN21" s="31">
        <f t="shared" si="53"/>
        <v>128</v>
      </c>
      <c r="CO21" s="33">
        <v>20</v>
      </c>
      <c r="CP21" s="11">
        <v>81.8</v>
      </c>
      <c r="CQ21" s="15">
        <f t="shared" si="118"/>
        <v>81.8</v>
      </c>
      <c r="CR21" s="11">
        <f t="shared" si="157"/>
        <v>25.358000000000001</v>
      </c>
      <c r="CS21" s="26">
        <f t="shared" si="158"/>
        <v>22.904</v>
      </c>
      <c r="CT21" s="31">
        <f t="shared" si="55"/>
        <v>107.158</v>
      </c>
      <c r="CU21" s="33">
        <v>20</v>
      </c>
      <c r="CV21" s="11"/>
      <c r="CW21" s="15"/>
      <c r="CX21" s="11"/>
      <c r="CY21" s="26"/>
      <c r="CZ21" s="31"/>
      <c r="DA21" s="33"/>
      <c r="DB21" s="11"/>
      <c r="DC21" s="15"/>
      <c r="DD21" s="11"/>
      <c r="DE21" s="26"/>
      <c r="DF21" s="31"/>
      <c r="DG21" s="33">
        <v>20</v>
      </c>
      <c r="DH21" s="11">
        <v>99.2</v>
      </c>
      <c r="DI21" s="15">
        <f t="shared" ref="DI21:DI22" si="206">DH21</f>
        <v>99.2</v>
      </c>
      <c r="DJ21" s="11">
        <f t="shared" si="164"/>
        <v>32.736000000000004</v>
      </c>
      <c r="DK21" s="26">
        <f t="shared" si="165"/>
        <v>27.776000000000003</v>
      </c>
      <c r="DL21" s="31">
        <f t="shared" si="64"/>
        <v>131.93600000000001</v>
      </c>
      <c r="DM21" s="33">
        <v>20</v>
      </c>
      <c r="DN21" s="11">
        <v>103.4</v>
      </c>
      <c r="DO21" s="15">
        <f>DN21</f>
        <v>103.4</v>
      </c>
      <c r="DP21" s="11">
        <f t="shared" si="166"/>
        <v>49.631999999999998</v>
      </c>
      <c r="DQ21" s="26">
        <f t="shared" si="167"/>
        <v>46.53</v>
      </c>
      <c r="DR21" s="31">
        <f t="shared" si="65"/>
        <v>153.03200000000001</v>
      </c>
      <c r="DS21" s="33">
        <v>20</v>
      </c>
      <c r="DT21" s="11">
        <v>95</v>
      </c>
      <c r="DU21" s="15">
        <f>DT21</f>
        <v>95</v>
      </c>
      <c r="DV21" s="11">
        <f t="shared" si="168"/>
        <v>40.85</v>
      </c>
      <c r="DW21" s="26">
        <f t="shared" si="169"/>
        <v>31.35</v>
      </c>
      <c r="DX21" s="31">
        <f t="shared" si="68"/>
        <v>135.85</v>
      </c>
      <c r="DY21" s="33">
        <v>20</v>
      </c>
      <c r="DZ21" s="11">
        <v>103</v>
      </c>
      <c r="EA21" s="15">
        <f t="shared" ref="EA21" si="207">DZ21</f>
        <v>103</v>
      </c>
      <c r="EB21" s="11">
        <f t="shared" si="171"/>
        <v>35.020000000000003</v>
      </c>
      <c r="EC21" s="26">
        <f t="shared" si="172"/>
        <v>29.869999999999997</v>
      </c>
      <c r="ED21" s="31">
        <f t="shared" si="70"/>
        <v>138.02000000000001</v>
      </c>
      <c r="EE21" s="33">
        <v>20</v>
      </c>
      <c r="EF21" s="11">
        <v>104.2</v>
      </c>
      <c r="EG21" s="15">
        <f t="shared" ref="EG21" si="208">EF21</f>
        <v>104.2</v>
      </c>
      <c r="EH21" s="11">
        <f t="shared" si="174"/>
        <v>67.73</v>
      </c>
      <c r="EI21" s="26">
        <f t="shared" si="175"/>
        <v>51.058</v>
      </c>
      <c r="EJ21" s="31">
        <f t="shared" si="74"/>
        <v>171.93</v>
      </c>
      <c r="EK21" s="33">
        <v>20</v>
      </c>
      <c r="EL21" s="11">
        <v>103.4</v>
      </c>
      <c r="EM21" s="15">
        <f t="shared" ref="EM21" si="209">EL21</f>
        <v>103.4</v>
      </c>
      <c r="EN21" s="11">
        <f t="shared" si="176"/>
        <v>36.19</v>
      </c>
      <c r="EO21" s="26">
        <f t="shared" si="177"/>
        <v>28.952000000000005</v>
      </c>
      <c r="EP21" s="31">
        <f t="shared" si="75"/>
        <v>139.59</v>
      </c>
      <c r="EQ21" s="33">
        <v>20</v>
      </c>
      <c r="ER21" s="11">
        <v>102.6</v>
      </c>
      <c r="ES21" s="15">
        <f t="shared" ref="ES21:ES25" si="210">ER21</f>
        <v>102.6</v>
      </c>
      <c r="ET21" s="11">
        <f t="shared" si="179"/>
        <v>17.442</v>
      </c>
      <c r="EU21" s="26">
        <f t="shared" si="180"/>
        <v>15.389999999999999</v>
      </c>
      <c r="EV21" s="31">
        <f t="shared" si="78"/>
        <v>120.042</v>
      </c>
      <c r="EW21" s="33">
        <v>20</v>
      </c>
      <c r="EX21" s="11">
        <v>95.2</v>
      </c>
      <c r="EY21" s="15">
        <f t="shared" ref="EY21" si="211">EX21</f>
        <v>95.2</v>
      </c>
      <c r="EZ21" s="11">
        <f t="shared" si="182"/>
        <v>46.648000000000003</v>
      </c>
      <c r="FA21" s="26">
        <f t="shared" si="183"/>
        <v>42.84</v>
      </c>
      <c r="FB21" s="31">
        <f t="shared" si="82"/>
        <v>141.84800000000001</v>
      </c>
      <c r="FC21" s="33">
        <v>20</v>
      </c>
      <c r="FD21" s="11">
        <v>95.6</v>
      </c>
      <c r="FE21" s="15">
        <f t="shared" si="203"/>
        <v>95.6</v>
      </c>
      <c r="FF21" s="11">
        <f t="shared" si="184"/>
        <v>29.635999999999999</v>
      </c>
      <c r="FG21" s="26">
        <f t="shared" si="185"/>
        <v>24.855999999999998</v>
      </c>
      <c r="FH21" s="31">
        <f t="shared" si="83"/>
        <v>125.23599999999999</v>
      </c>
      <c r="FI21" s="33">
        <v>20</v>
      </c>
      <c r="FJ21" s="11">
        <v>243.4</v>
      </c>
      <c r="FK21" s="15">
        <f t="shared" ref="FK21:FK22" si="212">FJ21</f>
        <v>243.4</v>
      </c>
      <c r="FL21" s="11">
        <f t="shared" si="187"/>
        <v>124.134</v>
      </c>
      <c r="FM21" s="26">
        <f t="shared" si="188"/>
        <v>119.26600000000001</v>
      </c>
      <c r="FN21" s="31">
        <f t="shared" si="87"/>
        <v>367.53399999999999</v>
      </c>
      <c r="FO21" s="33">
        <v>20</v>
      </c>
      <c r="FP21" s="11">
        <v>104.6</v>
      </c>
      <c r="FQ21" s="15">
        <f t="shared" ref="FQ21" si="213">FP21</f>
        <v>104.6</v>
      </c>
      <c r="FR21" s="11">
        <f t="shared" si="190"/>
        <v>32.425999999999995</v>
      </c>
      <c r="FS21" s="26">
        <f t="shared" si="191"/>
        <v>26.15</v>
      </c>
      <c r="FT21" s="31">
        <f t="shared" si="91"/>
        <v>137.02599999999998</v>
      </c>
      <c r="FU21" s="33">
        <v>20</v>
      </c>
      <c r="FV21" s="11">
        <v>101.6</v>
      </c>
      <c r="FW21" s="15">
        <f t="shared" ref="FW21" si="214">FV21</f>
        <v>101.6</v>
      </c>
      <c r="FX21" s="11">
        <f t="shared" si="193"/>
        <v>47.751999999999995</v>
      </c>
      <c r="FY21" s="26">
        <f t="shared" si="194"/>
        <v>37.591999999999999</v>
      </c>
      <c r="FZ21" s="31">
        <f t="shared" si="92"/>
        <v>149.35199999999998</v>
      </c>
      <c r="GA21" s="33">
        <v>20</v>
      </c>
      <c r="GB21" s="11"/>
      <c r="GC21" s="15"/>
      <c r="GD21" s="11"/>
      <c r="GE21" s="26"/>
      <c r="GF21" s="31"/>
      <c r="GG21" s="33"/>
      <c r="GH21" s="11"/>
      <c r="GI21" s="15"/>
      <c r="GJ21" s="11"/>
      <c r="GK21" s="26"/>
      <c r="GL21" s="31"/>
      <c r="GM21" s="33">
        <v>20</v>
      </c>
      <c r="GN21" s="11">
        <v>96</v>
      </c>
      <c r="GO21" s="15">
        <f t="shared" ref="GO21:GO32" si="215">GN21</f>
        <v>96</v>
      </c>
      <c r="GP21" s="11">
        <f t="shared" si="200"/>
        <v>25.92</v>
      </c>
      <c r="GQ21" s="26">
        <f t="shared" si="201"/>
        <v>24.96</v>
      </c>
      <c r="GR21" s="31">
        <f t="shared" si="122"/>
        <v>121.92</v>
      </c>
      <c r="GS21" s="33"/>
      <c r="GT21" s="33"/>
      <c r="GU21" s="33"/>
      <c r="GV21" s="33"/>
      <c r="GW21" s="33"/>
      <c r="GX21" s="33"/>
      <c r="GY21" s="27">
        <f t="shared" si="99"/>
        <v>101.67178571428572</v>
      </c>
      <c r="GZ21" s="26">
        <f t="shared" si="100"/>
        <v>101.67178571428572</v>
      </c>
      <c r="HA21" s="27">
        <f t="shared" si="101"/>
        <v>34.86886206896552</v>
      </c>
      <c r="HB21" s="26">
        <f t="shared" si="102"/>
        <v>29.00736206896552</v>
      </c>
      <c r="HC21" s="27">
        <f t="shared" si="103"/>
        <v>124.61910775000003</v>
      </c>
      <c r="HD21" s="26">
        <f t="shared" si="104"/>
        <v>124.61910775000001</v>
      </c>
      <c r="HE21" s="27">
        <f t="shared" si="105"/>
        <v>36.651604909827583</v>
      </c>
      <c r="HF21" s="26">
        <f t="shared" si="106"/>
        <v>30.791604909827587</v>
      </c>
      <c r="HG21" s="27">
        <f t="shared" si="123"/>
        <v>161.27071265982761</v>
      </c>
      <c r="HH21" s="26">
        <f t="shared" si="108"/>
        <v>161.27071265982761</v>
      </c>
      <c r="HI21" s="27">
        <f t="shared" si="109"/>
        <v>161</v>
      </c>
      <c r="HJ21" s="43">
        <v>23985</v>
      </c>
      <c r="HK21" s="15">
        <v>3861584.9990911228</v>
      </c>
      <c r="HL21" s="15">
        <v>3404105.2090911227</v>
      </c>
      <c r="HM21" s="15">
        <v>457479.79</v>
      </c>
    </row>
    <row r="22" spans="1:221">
      <c r="A22" s="12" t="s">
        <v>24</v>
      </c>
      <c r="B22" s="13" t="s">
        <v>25</v>
      </c>
      <c r="C22" s="33">
        <v>60</v>
      </c>
      <c r="D22" s="11"/>
      <c r="E22" s="15"/>
      <c r="F22" s="11"/>
      <c r="G22" s="26"/>
      <c r="H22" s="31"/>
      <c r="I22" s="33">
        <v>60</v>
      </c>
      <c r="J22" s="11"/>
      <c r="K22" s="15"/>
      <c r="L22" s="11"/>
      <c r="M22" s="26"/>
      <c r="N22" s="31"/>
      <c r="O22" s="33">
        <v>60</v>
      </c>
      <c r="P22" s="11"/>
      <c r="Q22" s="15"/>
      <c r="R22" s="11"/>
      <c r="S22" s="26"/>
      <c r="T22" s="31"/>
      <c r="U22" s="33">
        <v>60</v>
      </c>
      <c r="V22" s="11"/>
      <c r="W22" s="15"/>
      <c r="X22" s="11"/>
      <c r="Y22" s="26"/>
      <c r="Z22" s="31"/>
      <c r="AA22" s="33">
        <v>60</v>
      </c>
      <c r="AB22" s="11"/>
      <c r="AC22" s="15"/>
      <c r="AD22" s="28"/>
      <c r="AE22" s="26"/>
      <c r="AF22" s="31"/>
      <c r="AG22" s="33">
        <v>20</v>
      </c>
      <c r="AH22" s="11">
        <v>283.8</v>
      </c>
      <c r="AI22" s="15">
        <f t="shared" si="130"/>
        <v>283.8</v>
      </c>
      <c r="AJ22" s="11">
        <f t="shared" si="131"/>
        <v>28.380000000000003</v>
      </c>
      <c r="AK22" s="26">
        <f t="shared" si="132"/>
        <v>25.542000000000002</v>
      </c>
      <c r="AL22" s="31">
        <f t="shared" si="24"/>
        <v>312.18</v>
      </c>
      <c r="AM22" s="33">
        <v>60</v>
      </c>
      <c r="AN22" s="11"/>
      <c r="AO22" s="15"/>
      <c r="AP22" s="11"/>
      <c r="AQ22" s="26"/>
      <c r="AR22" s="31"/>
      <c r="AS22" s="33">
        <v>60</v>
      </c>
      <c r="AT22" s="11"/>
      <c r="AU22" s="15"/>
      <c r="AV22" s="11"/>
      <c r="AW22" s="26"/>
      <c r="AX22" s="31"/>
      <c r="AY22" s="33">
        <v>60</v>
      </c>
      <c r="AZ22" s="11">
        <v>270.60000000000002</v>
      </c>
      <c r="BA22" s="15">
        <f t="shared" si="144"/>
        <v>270.60000000000002</v>
      </c>
      <c r="BB22" s="11">
        <f t="shared" si="145"/>
        <v>110.946</v>
      </c>
      <c r="BC22" s="26">
        <f t="shared" si="146"/>
        <v>97.416000000000011</v>
      </c>
      <c r="BD22" s="31">
        <f t="shared" si="36"/>
        <v>381.54600000000005</v>
      </c>
      <c r="BE22" s="33">
        <v>60</v>
      </c>
      <c r="BF22" s="11"/>
      <c r="BG22" s="15"/>
      <c r="BH22" s="11"/>
      <c r="BI22" s="26"/>
      <c r="BJ22" s="31"/>
      <c r="BK22" s="33">
        <v>60</v>
      </c>
      <c r="BL22" s="11">
        <v>328.8</v>
      </c>
      <c r="BM22" s="15">
        <f t="shared" si="39"/>
        <v>328.8</v>
      </c>
      <c r="BN22" s="11">
        <f t="shared" si="40"/>
        <v>115.08</v>
      </c>
      <c r="BO22" s="26">
        <f t="shared" si="41"/>
        <v>85.488</v>
      </c>
      <c r="BP22" s="31">
        <f t="shared" si="42"/>
        <v>443.88</v>
      </c>
      <c r="BQ22" s="33">
        <v>60</v>
      </c>
      <c r="BR22" s="11"/>
      <c r="BS22" s="15"/>
      <c r="BT22" s="11"/>
      <c r="BU22" s="26"/>
      <c r="BV22" s="31"/>
      <c r="BW22" s="33"/>
      <c r="BX22" s="11"/>
      <c r="BY22" s="15"/>
      <c r="BZ22" s="11"/>
      <c r="CA22" s="26"/>
      <c r="CB22" s="31"/>
      <c r="CC22" s="33">
        <v>60</v>
      </c>
      <c r="CD22" s="11"/>
      <c r="CE22" s="15"/>
      <c r="CF22" s="11"/>
      <c r="CG22" s="26"/>
      <c r="CH22" s="31"/>
      <c r="CI22" s="33">
        <v>60</v>
      </c>
      <c r="CJ22" s="11">
        <v>300</v>
      </c>
      <c r="CK22" s="15">
        <f t="shared" si="154"/>
        <v>300</v>
      </c>
      <c r="CL22" s="11">
        <f t="shared" si="155"/>
        <v>84.000000000000014</v>
      </c>
      <c r="CM22" s="26">
        <f t="shared" si="156"/>
        <v>66</v>
      </c>
      <c r="CN22" s="31">
        <f t="shared" si="53"/>
        <v>384</v>
      </c>
      <c r="CO22" s="33">
        <v>60</v>
      </c>
      <c r="CP22" s="11"/>
      <c r="CQ22" s="15"/>
      <c r="CR22" s="11"/>
      <c r="CS22" s="26"/>
      <c r="CT22" s="31"/>
      <c r="CU22" s="33"/>
      <c r="CV22" s="11"/>
      <c r="CW22" s="15"/>
      <c r="CX22" s="11"/>
      <c r="CY22" s="26"/>
      <c r="CZ22" s="31"/>
      <c r="DA22" s="33">
        <v>60</v>
      </c>
      <c r="DB22" s="11"/>
      <c r="DC22" s="15"/>
      <c r="DD22" s="11"/>
      <c r="DE22" s="26"/>
      <c r="DF22" s="31"/>
      <c r="DG22" s="33">
        <v>60</v>
      </c>
      <c r="DH22" s="11">
        <v>297.60000000000002</v>
      </c>
      <c r="DI22" s="15">
        <f t="shared" si="206"/>
        <v>297.60000000000002</v>
      </c>
      <c r="DJ22" s="11">
        <f t="shared" si="164"/>
        <v>98.208000000000013</v>
      </c>
      <c r="DK22" s="26">
        <f t="shared" si="165"/>
        <v>83.328000000000017</v>
      </c>
      <c r="DL22" s="31">
        <f t="shared" si="64"/>
        <v>395.80800000000005</v>
      </c>
      <c r="DM22" s="33"/>
      <c r="DN22" s="11"/>
      <c r="DO22" s="15"/>
      <c r="DP22" s="11"/>
      <c r="DQ22" s="26"/>
      <c r="DR22" s="31"/>
      <c r="DS22" s="33"/>
      <c r="DT22" s="11"/>
      <c r="DU22" s="15"/>
      <c r="DV22" s="11"/>
      <c r="DW22" s="26"/>
      <c r="DX22" s="31"/>
      <c r="DY22" s="33">
        <v>60</v>
      </c>
      <c r="DZ22" s="11"/>
      <c r="EA22" s="15"/>
      <c r="EB22" s="11"/>
      <c r="EC22" s="26"/>
      <c r="ED22" s="31"/>
      <c r="EE22" s="33">
        <v>60</v>
      </c>
      <c r="EF22" s="11"/>
      <c r="EG22" s="15"/>
      <c r="EH22" s="11"/>
      <c r="EI22" s="26"/>
      <c r="EJ22" s="31"/>
      <c r="EK22" s="33">
        <v>60</v>
      </c>
      <c r="EL22" s="11"/>
      <c r="EM22" s="15"/>
      <c r="EN22" s="11"/>
      <c r="EO22" s="26"/>
      <c r="EP22" s="31"/>
      <c r="EQ22" s="33">
        <v>45</v>
      </c>
      <c r="ER22" s="11"/>
      <c r="ES22" s="15"/>
      <c r="ET22" s="11"/>
      <c r="EU22" s="26"/>
      <c r="EV22" s="31"/>
      <c r="EW22" s="33">
        <v>60</v>
      </c>
      <c r="EX22" s="11"/>
      <c r="EY22" s="15"/>
      <c r="EZ22" s="11"/>
      <c r="FA22" s="26"/>
      <c r="FB22" s="31"/>
      <c r="FC22" s="33">
        <v>60</v>
      </c>
      <c r="FD22" s="11"/>
      <c r="FE22" s="15"/>
      <c r="FF22" s="11"/>
      <c r="FG22" s="26"/>
      <c r="FH22" s="31"/>
      <c r="FI22" s="33">
        <v>60</v>
      </c>
      <c r="FJ22" s="11">
        <v>319.8</v>
      </c>
      <c r="FK22" s="15">
        <f t="shared" si="212"/>
        <v>319.8</v>
      </c>
      <c r="FL22" s="11">
        <f t="shared" si="187"/>
        <v>163.09800000000001</v>
      </c>
      <c r="FM22" s="26">
        <f t="shared" si="188"/>
        <v>156.702</v>
      </c>
      <c r="FN22" s="31">
        <v>60.61</v>
      </c>
      <c r="FO22" s="33">
        <v>60</v>
      </c>
      <c r="FP22" s="11"/>
      <c r="FQ22" s="15"/>
      <c r="FR22" s="11"/>
      <c r="FS22" s="26"/>
      <c r="FT22" s="31"/>
      <c r="FU22" s="33">
        <v>60</v>
      </c>
      <c r="FV22" s="11"/>
      <c r="FW22" s="15"/>
      <c r="FX22" s="11"/>
      <c r="FY22" s="26"/>
      <c r="FZ22" s="31"/>
      <c r="GA22" s="33">
        <v>60</v>
      </c>
      <c r="GB22" s="11"/>
      <c r="GC22" s="15"/>
      <c r="GD22" s="11"/>
      <c r="GE22" s="26"/>
      <c r="GF22" s="31"/>
      <c r="GG22" s="33"/>
      <c r="GH22" s="11"/>
      <c r="GI22" s="15"/>
      <c r="GJ22" s="11"/>
      <c r="GK22" s="26"/>
      <c r="GL22" s="31"/>
      <c r="GM22" s="33">
        <v>60</v>
      </c>
      <c r="GN22" s="11"/>
      <c r="GO22" s="15"/>
      <c r="GP22" s="11"/>
      <c r="GQ22" s="26"/>
      <c r="GR22" s="31"/>
      <c r="GS22" s="33"/>
      <c r="GT22" s="33"/>
      <c r="GU22" s="33"/>
      <c r="GV22" s="33"/>
      <c r="GW22" s="33"/>
      <c r="GX22" s="33"/>
      <c r="GY22" s="27">
        <f t="shared" si="99"/>
        <v>300.10000000000002</v>
      </c>
      <c r="GZ22" s="26">
        <f t="shared" si="100"/>
        <v>300.10000000000002</v>
      </c>
      <c r="HA22" s="27">
        <f t="shared" si="101"/>
        <v>85.673142857142849</v>
      </c>
      <c r="HB22" s="26">
        <f t="shared" si="102"/>
        <v>73.496571428571443</v>
      </c>
      <c r="HC22" s="27">
        <f t="shared" si="103"/>
        <v>367.83257000000003</v>
      </c>
      <c r="HD22" s="26">
        <f t="shared" si="104"/>
        <v>367.83257000000003</v>
      </c>
      <c r="HE22" s="27">
        <f t="shared" si="105"/>
        <v>90.187345537142875</v>
      </c>
      <c r="HF22" s="26">
        <f t="shared" si="106"/>
        <v>78.017345537142873</v>
      </c>
      <c r="HG22" s="27">
        <f t="shared" si="123"/>
        <v>458.01991553714288</v>
      </c>
      <c r="HH22" s="26">
        <f t="shared" si="108"/>
        <v>458.01991553714288</v>
      </c>
      <c r="HI22" s="27">
        <f t="shared" si="109"/>
        <v>458</v>
      </c>
      <c r="HJ22" s="43">
        <v>38</v>
      </c>
      <c r="HK22" s="15">
        <v>17404.001940000002</v>
      </c>
      <c r="HL22" s="15">
        <v>15686.181940000002</v>
      </c>
      <c r="HM22" s="15">
        <v>1717.82</v>
      </c>
    </row>
    <row r="23" spans="1:221" ht="25.5">
      <c r="A23" s="12" t="s">
        <v>26</v>
      </c>
      <c r="B23" s="13" t="s">
        <v>78</v>
      </c>
      <c r="C23" s="33">
        <v>10</v>
      </c>
      <c r="D23" s="11"/>
      <c r="E23" s="15"/>
      <c r="F23" s="11"/>
      <c r="G23" s="26"/>
      <c r="H23" s="31"/>
      <c r="I23" s="33">
        <v>10</v>
      </c>
      <c r="J23" s="11"/>
      <c r="K23" s="15"/>
      <c r="L23" s="11"/>
      <c r="M23" s="26"/>
      <c r="N23" s="31"/>
      <c r="O23" s="33">
        <v>10</v>
      </c>
      <c r="P23" s="11"/>
      <c r="Q23" s="15"/>
      <c r="R23" s="11"/>
      <c r="S23" s="26"/>
      <c r="T23" s="31"/>
      <c r="U23" s="33">
        <v>10</v>
      </c>
      <c r="V23" s="11"/>
      <c r="W23" s="15"/>
      <c r="X23" s="11"/>
      <c r="Y23" s="26"/>
      <c r="Z23" s="31"/>
      <c r="AA23" s="33">
        <v>10</v>
      </c>
      <c r="AB23" s="11"/>
      <c r="AC23" s="15"/>
      <c r="AD23" s="28"/>
      <c r="AE23" s="26"/>
      <c r="AF23" s="31"/>
      <c r="AG23" s="33">
        <v>10</v>
      </c>
      <c r="AH23" s="11">
        <v>47.3</v>
      </c>
      <c r="AI23" s="15">
        <f t="shared" si="130"/>
        <v>47.3</v>
      </c>
      <c r="AJ23" s="11">
        <f t="shared" si="131"/>
        <v>4.7299999999999995</v>
      </c>
      <c r="AK23" s="26">
        <f t="shared" si="132"/>
        <v>4.2569999999999997</v>
      </c>
      <c r="AL23" s="31">
        <f t="shared" si="24"/>
        <v>52.029999999999994</v>
      </c>
      <c r="AM23" s="33">
        <v>10</v>
      </c>
      <c r="AN23" s="11"/>
      <c r="AO23" s="15"/>
      <c r="AP23" s="11"/>
      <c r="AQ23" s="26"/>
      <c r="AR23" s="31"/>
      <c r="AS23" s="33">
        <v>10</v>
      </c>
      <c r="AT23" s="11"/>
      <c r="AU23" s="15"/>
      <c r="AV23" s="11"/>
      <c r="AW23" s="26"/>
      <c r="AX23" s="31"/>
      <c r="AY23" s="33"/>
      <c r="AZ23" s="11"/>
      <c r="BA23" s="15"/>
      <c r="BB23" s="11"/>
      <c r="BC23" s="26"/>
      <c r="BD23" s="31"/>
      <c r="BE23" s="33">
        <v>10</v>
      </c>
      <c r="BF23" s="11"/>
      <c r="BG23" s="15"/>
      <c r="BH23" s="11"/>
      <c r="BI23" s="26"/>
      <c r="BJ23" s="31"/>
      <c r="BK23" s="33">
        <v>10</v>
      </c>
      <c r="BL23" s="11">
        <v>49.9</v>
      </c>
      <c r="BM23" s="15">
        <f t="shared" si="39"/>
        <v>49.9</v>
      </c>
      <c r="BN23" s="11">
        <f t="shared" si="40"/>
        <v>17.465</v>
      </c>
      <c r="BO23" s="26">
        <f t="shared" si="41"/>
        <v>12.974</v>
      </c>
      <c r="BP23" s="31">
        <f t="shared" si="42"/>
        <v>67.364999999999995</v>
      </c>
      <c r="BQ23" s="33">
        <v>10</v>
      </c>
      <c r="BR23" s="11"/>
      <c r="BS23" s="15"/>
      <c r="BT23" s="11"/>
      <c r="BU23" s="26"/>
      <c r="BV23" s="31"/>
      <c r="BW23" s="33"/>
      <c r="BX23" s="11"/>
      <c r="BY23" s="15"/>
      <c r="BZ23" s="11"/>
      <c r="CA23" s="26"/>
      <c r="CB23" s="31"/>
      <c r="CC23" s="33">
        <v>10</v>
      </c>
      <c r="CD23" s="11"/>
      <c r="CE23" s="15"/>
      <c r="CF23" s="11"/>
      <c r="CG23" s="26"/>
      <c r="CH23" s="31"/>
      <c r="CI23" s="33"/>
      <c r="CJ23" s="11"/>
      <c r="CK23" s="15"/>
      <c r="CL23" s="11"/>
      <c r="CM23" s="26"/>
      <c r="CN23" s="31"/>
      <c r="CO23" s="33">
        <v>10</v>
      </c>
      <c r="CP23" s="11"/>
      <c r="CQ23" s="15"/>
      <c r="CR23" s="11"/>
      <c r="CS23" s="26"/>
      <c r="CT23" s="31"/>
      <c r="CU23" s="33"/>
      <c r="CV23" s="11"/>
      <c r="CW23" s="15"/>
      <c r="CX23" s="11"/>
      <c r="CY23" s="26"/>
      <c r="CZ23" s="31"/>
      <c r="DA23" s="33"/>
      <c r="DB23" s="11"/>
      <c r="DC23" s="15"/>
      <c r="DD23" s="11"/>
      <c r="DE23" s="26"/>
      <c r="DF23" s="31"/>
      <c r="DG23" s="33">
        <v>10</v>
      </c>
      <c r="DH23" s="11"/>
      <c r="DI23" s="15"/>
      <c r="DJ23" s="11"/>
      <c r="DK23" s="26"/>
      <c r="DL23" s="31"/>
      <c r="DM23" s="33"/>
      <c r="DN23" s="11"/>
      <c r="DO23" s="15"/>
      <c r="DP23" s="11"/>
      <c r="DQ23" s="26"/>
      <c r="DR23" s="31"/>
      <c r="DS23" s="33"/>
      <c r="DT23" s="11"/>
      <c r="DU23" s="15"/>
      <c r="DV23" s="11"/>
      <c r="DW23" s="26"/>
      <c r="DX23" s="31"/>
      <c r="DY23" s="33">
        <v>10</v>
      </c>
      <c r="DZ23" s="11"/>
      <c r="EA23" s="15"/>
      <c r="EB23" s="11"/>
      <c r="EC23" s="26"/>
      <c r="ED23" s="31"/>
      <c r="EE23" s="33">
        <v>10</v>
      </c>
      <c r="EF23" s="11"/>
      <c r="EG23" s="15"/>
      <c r="EH23" s="11"/>
      <c r="EI23" s="26"/>
      <c r="EJ23" s="31"/>
      <c r="EK23" s="33">
        <v>10</v>
      </c>
      <c r="EL23" s="11"/>
      <c r="EM23" s="15"/>
      <c r="EN23" s="11"/>
      <c r="EO23" s="26"/>
      <c r="EP23" s="31"/>
      <c r="EQ23" s="33">
        <v>10</v>
      </c>
      <c r="ER23" s="11"/>
      <c r="ES23" s="15"/>
      <c r="ET23" s="11"/>
      <c r="EU23" s="26"/>
      <c r="EV23" s="31"/>
      <c r="EW23" s="33">
        <v>10</v>
      </c>
      <c r="EX23" s="11"/>
      <c r="EY23" s="15"/>
      <c r="EZ23" s="11"/>
      <c r="FA23" s="26"/>
      <c r="FB23" s="31"/>
      <c r="FC23" s="33"/>
      <c r="FD23" s="11"/>
      <c r="FE23" s="15"/>
      <c r="FF23" s="11"/>
      <c r="FG23" s="26"/>
      <c r="FH23" s="31"/>
      <c r="FI23" s="33">
        <v>10</v>
      </c>
      <c r="FJ23" s="11"/>
      <c r="FK23" s="15"/>
      <c r="FL23" s="11"/>
      <c r="FM23" s="26"/>
      <c r="FN23" s="31"/>
      <c r="FO23" s="33">
        <v>10</v>
      </c>
      <c r="FP23" s="11"/>
      <c r="FQ23" s="15"/>
      <c r="FR23" s="11"/>
      <c r="FS23" s="26"/>
      <c r="FT23" s="31"/>
      <c r="FU23" s="33">
        <v>10</v>
      </c>
      <c r="FV23" s="11"/>
      <c r="FW23" s="15"/>
      <c r="FX23" s="11"/>
      <c r="FY23" s="26"/>
      <c r="FZ23" s="31"/>
      <c r="GA23" s="33">
        <v>10</v>
      </c>
      <c r="GB23" s="11"/>
      <c r="GC23" s="15"/>
      <c r="GD23" s="11"/>
      <c r="GE23" s="26"/>
      <c r="GF23" s="31"/>
      <c r="GG23" s="33"/>
      <c r="GH23" s="11"/>
      <c r="GI23" s="15"/>
      <c r="GJ23" s="11"/>
      <c r="GK23" s="26"/>
      <c r="GL23" s="31"/>
      <c r="GM23" s="33">
        <v>10</v>
      </c>
      <c r="GN23" s="11"/>
      <c r="GO23" s="15"/>
      <c r="GP23" s="11"/>
      <c r="GQ23" s="26"/>
      <c r="GR23" s="31"/>
      <c r="GS23" s="33"/>
      <c r="GT23" s="33"/>
      <c r="GU23" s="33"/>
      <c r="GV23" s="33"/>
      <c r="GW23" s="33"/>
      <c r="GX23" s="33"/>
      <c r="GY23" s="27">
        <f t="shared" si="99"/>
        <v>48.599999999999994</v>
      </c>
      <c r="GZ23" s="26">
        <f t="shared" si="100"/>
        <v>48.599999999999994</v>
      </c>
      <c r="HA23" s="27">
        <f t="shared" si="101"/>
        <v>7.3983333333333334</v>
      </c>
      <c r="HB23" s="26">
        <f t="shared" si="102"/>
        <v>5.7436666666666669</v>
      </c>
      <c r="HC23" s="27">
        <f t="shared" si="103"/>
        <v>59.569019999999988</v>
      </c>
      <c r="HD23" s="26">
        <f t="shared" si="104"/>
        <v>59.569019999999995</v>
      </c>
      <c r="HE23" s="27">
        <f t="shared" si="105"/>
        <v>7.7569596033333337</v>
      </c>
      <c r="HF23" s="26">
        <f t="shared" si="106"/>
        <v>6.0969596033333335</v>
      </c>
      <c r="HG23" s="27">
        <f t="shared" si="123"/>
        <v>67.325979603333323</v>
      </c>
      <c r="HH23" s="26">
        <f t="shared" si="108"/>
        <v>67.325979603333323</v>
      </c>
      <c r="HI23" s="27">
        <f t="shared" si="109"/>
        <v>67</v>
      </c>
      <c r="HJ23" s="43">
        <v>4</v>
      </c>
      <c r="HK23" s="15">
        <v>268</v>
      </c>
      <c r="HL23" s="15">
        <v>124</v>
      </c>
      <c r="HM23" s="15">
        <v>144</v>
      </c>
    </row>
    <row r="24" spans="1:221" ht="25.5">
      <c r="A24" s="12" t="s">
        <v>27</v>
      </c>
      <c r="B24" s="13"/>
      <c r="C24" s="33"/>
      <c r="D24" s="11"/>
      <c r="E24" s="15"/>
      <c r="F24" s="11"/>
      <c r="G24" s="26"/>
      <c r="H24" s="31"/>
      <c r="I24" s="33"/>
      <c r="J24" s="11"/>
      <c r="K24" s="15"/>
      <c r="L24" s="11"/>
      <c r="M24" s="26"/>
      <c r="N24" s="31"/>
      <c r="O24" s="33"/>
      <c r="P24" s="11"/>
      <c r="Q24" s="15"/>
      <c r="R24" s="11"/>
      <c r="S24" s="26"/>
      <c r="T24" s="31"/>
      <c r="U24" s="33"/>
      <c r="V24" s="11"/>
      <c r="W24" s="15"/>
      <c r="X24" s="11"/>
      <c r="Y24" s="26"/>
      <c r="Z24" s="31"/>
      <c r="AA24" s="33"/>
      <c r="AB24" s="11"/>
      <c r="AC24" s="15"/>
      <c r="AD24" s="28"/>
      <c r="AE24" s="26"/>
      <c r="AF24" s="31"/>
      <c r="AG24" s="35"/>
      <c r="AH24" s="11"/>
      <c r="AI24" s="15"/>
      <c r="AJ24" s="11"/>
      <c r="AK24" s="26"/>
      <c r="AL24" s="31"/>
      <c r="AM24" s="35"/>
      <c r="AN24" s="11"/>
      <c r="AO24" s="15"/>
      <c r="AP24" s="11"/>
      <c r="AQ24" s="26"/>
      <c r="AR24" s="31"/>
      <c r="AS24" s="35"/>
      <c r="AT24" s="11"/>
      <c r="AU24" s="15"/>
      <c r="AV24" s="11"/>
      <c r="AW24" s="26"/>
      <c r="AX24" s="31"/>
      <c r="AY24" s="35"/>
      <c r="AZ24" s="11"/>
      <c r="BA24" s="15"/>
      <c r="BB24" s="11"/>
      <c r="BC24" s="26"/>
      <c r="BD24" s="31"/>
      <c r="BE24" s="35"/>
      <c r="BF24" s="11"/>
      <c r="BG24" s="15"/>
      <c r="BH24" s="11"/>
      <c r="BI24" s="26"/>
      <c r="BJ24" s="31"/>
      <c r="BK24" s="35"/>
      <c r="BL24" s="11"/>
      <c r="BM24" s="15"/>
      <c r="BN24" s="11"/>
      <c r="BO24" s="26"/>
      <c r="BP24" s="31"/>
      <c r="BQ24" s="35"/>
      <c r="BR24" s="11"/>
      <c r="BS24" s="15"/>
      <c r="BT24" s="11"/>
      <c r="BU24" s="26"/>
      <c r="BV24" s="31"/>
      <c r="BW24" s="35"/>
      <c r="BX24" s="11"/>
      <c r="BY24" s="15"/>
      <c r="BZ24" s="11"/>
      <c r="CA24" s="26"/>
      <c r="CB24" s="31"/>
      <c r="CC24" s="35"/>
      <c r="CD24" s="11"/>
      <c r="CE24" s="15"/>
      <c r="CF24" s="11"/>
      <c r="CG24" s="26"/>
      <c r="CH24" s="31"/>
      <c r="CI24" s="35"/>
      <c r="CJ24" s="11"/>
      <c r="CK24" s="15"/>
      <c r="CL24" s="11"/>
      <c r="CM24" s="26"/>
      <c r="CN24" s="31"/>
      <c r="CO24" s="35"/>
      <c r="CP24" s="11"/>
      <c r="CQ24" s="15"/>
      <c r="CR24" s="11"/>
      <c r="CS24" s="26"/>
      <c r="CT24" s="31"/>
      <c r="CU24" s="35"/>
      <c r="CV24" s="11"/>
      <c r="CW24" s="15"/>
      <c r="CX24" s="11"/>
      <c r="CY24" s="26"/>
      <c r="CZ24" s="31"/>
      <c r="DA24" s="35"/>
      <c r="DB24" s="11"/>
      <c r="DC24" s="15"/>
      <c r="DD24" s="11"/>
      <c r="DE24" s="26"/>
      <c r="DF24" s="31"/>
      <c r="DG24" s="35"/>
      <c r="DH24" s="11"/>
      <c r="DI24" s="15"/>
      <c r="DJ24" s="11"/>
      <c r="DK24" s="26"/>
      <c r="DL24" s="31"/>
      <c r="DM24" s="35"/>
      <c r="DN24" s="11"/>
      <c r="DO24" s="15"/>
      <c r="DP24" s="11"/>
      <c r="DQ24" s="26"/>
      <c r="DR24" s="31"/>
      <c r="DS24" s="35"/>
      <c r="DT24" s="11"/>
      <c r="DU24" s="15"/>
      <c r="DV24" s="11"/>
      <c r="DW24" s="26"/>
      <c r="DX24" s="31"/>
      <c r="DY24" s="35"/>
      <c r="DZ24" s="11"/>
      <c r="EA24" s="15"/>
      <c r="EB24" s="11"/>
      <c r="EC24" s="26"/>
      <c r="ED24" s="31"/>
      <c r="EE24" s="35"/>
      <c r="EF24" s="11"/>
      <c r="EG24" s="15"/>
      <c r="EH24" s="11"/>
      <c r="EI24" s="26"/>
      <c r="EJ24" s="31"/>
      <c r="EK24" s="35"/>
      <c r="EL24" s="11"/>
      <c r="EM24" s="15"/>
      <c r="EN24" s="11"/>
      <c r="EO24" s="26"/>
      <c r="EP24" s="31"/>
      <c r="EQ24" s="35"/>
      <c r="ER24" s="11"/>
      <c r="ES24" s="15"/>
      <c r="ET24" s="11"/>
      <c r="EU24" s="26"/>
      <c r="EV24" s="31"/>
      <c r="EW24" s="35"/>
      <c r="EX24" s="11"/>
      <c r="EY24" s="15"/>
      <c r="EZ24" s="11"/>
      <c r="FA24" s="26"/>
      <c r="FB24" s="31"/>
      <c r="FC24" s="35"/>
      <c r="FD24" s="11"/>
      <c r="FE24" s="15"/>
      <c r="FF24" s="11"/>
      <c r="FG24" s="26"/>
      <c r="FH24" s="31"/>
      <c r="FI24" s="35"/>
      <c r="FJ24" s="11"/>
      <c r="FK24" s="15"/>
      <c r="FL24" s="11"/>
      <c r="FM24" s="26"/>
      <c r="FN24" s="31"/>
      <c r="FO24" s="35"/>
      <c r="FP24" s="11"/>
      <c r="FQ24" s="15"/>
      <c r="FR24" s="11"/>
      <c r="FS24" s="26"/>
      <c r="FT24" s="31"/>
      <c r="FU24" s="35"/>
      <c r="FV24" s="11"/>
      <c r="FW24" s="15"/>
      <c r="FX24" s="11"/>
      <c r="FY24" s="26"/>
      <c r="FZ24" s="31"/>
      <c r="GA24" s="33"/>
      <c r="GB24" s="11"/>
      <c r="GC24" s="15"/>
      <c r="GD24" s="11"/>
      <c r="GE24" s="26"/>
      <c r="GF24" s="31"/>
      <c r="GG24" s="33"/>
      <c r="GH24" s="11"/>
      <c r="GI24" s="15"/>
      <c r="GJ24" s="11"/>
      <c r="GK24" s="26"/>
      <c r="GL24" s="31"/>
      <c r="GM24" s="35"/>
      <c r="GN24" s="11"/>
      <c r="GO24" s="15"/>
      <c r="GP24" s="11"/>
      <c r="GQ24" s="26"/>
      <c r="GR24" s="31"/>
      <c r="GS24" s="33"/>
      <c r="GT24" s="33"/>
      <c r="GU24" s="33"/>
      <c r="GV24" s="33"/>
      <c r="GW24" s="33"/>
      <c r="GX24" s="33"/>
      <c r="GY24" s="27"/>
      <c r="GZ24" s="26"/>
      <c r="HA24" s="27"/>
      <c r="HB24" s="26"/>
      <c r="HC24" s="27"/>
      <c r="HD24" s="26"/>
      <c r="HE24" s="27"/>
      <c r="HF24" s="26"/>
      <c r="HG24" s="27"/>
      <c r="HH24" s="26"/>
      <c r="HI24" s="27"/>
      <c r="HJ24" s="43"/>
      <c r="HK24" s="15"/>
      <c r="HL24" s="15"/>
      <c r="HM24" s="15"/>
    </row>
    <row r="25" spans="1:221">
      <c r="A25" s="29" t="s">
        <v>79</v>
      </c>
      <c r="B25" s="13" t="s">
        <v>177</v>
      </c>
      <c r="C25" s="33">
        <v>15</v>
      </c>
      <c r="D25" s="11">
        <v>69.75</v>
      </c>
      <c r="E25" s="15">
        <f t="shared" si="2"/>
        <v>69.75</v>
      </c>
      <c r="F25" s="11">
        <v>16.04</v>
      </c>
      <c r="G25" s="26">
        <f>D25*0.22</f>
        <v>15.345000000000001</v>
      </c>
      <c r="H25" s="31">
        <f t="shared" si="4"/>
        <v>85.789999999999992</v>
      </c>
      <c r="I25" s="33">
        <v>15</v>
      </c>
      <c r="J25" s="11">
        <v>61.05</v>
      </c>
      <c r="K25" s="15">
        <f t="shared" si="5"/>
        <v>61.05</v>
      </c>
      <c r="L25" s="11">
        <f t="shared" si="6"/>
        <v>18.314999999999998</v>
      </c>
      <c r="M25" s="26">
        <f t="shared" ref="M25:M38" si="216">J25*0.19</f>
        <v>11.599499999999999</v>
      </c>
      <c r="N25" s="31">
        <f t="shared" si="8"/>
        <v>79.364999999999995</v>
      </c>
      <c r="O25" s="33">
        <v>15</v>
      </c>
      <c r="P25" s="11">
        <v>69.75</v>
      </c>
      <c r="Q25" s="15">
        <f>P25</f>
        <v>69.75</v>
      </c>
      <c r="R25" s="11">
        <f t="shared" ref="R25:R39" si="217">P25*0.21</f>
        <v>14.647499999999999</v>
      </c>
      <c r="S25" s="26">
        <f t="shared" ref="S25:S39" si="218">P25*0.18</f>
        <v>12.555</v>
      </c>
      <c r="T25" s="31">
        <f t="shared" si="12"/>
        <v>84.397499999999994</v>
      </c>
      <c r="U25" s="33">
        <v>15</v>
      </c>
      <c r="V25" s="28">
        <v>69.75</v>
      </c>
      <c r="W25" s="15">
        <f t="shared" si="13"/>
        <v>69.75</v>
      </c>
      <c r="X25" s="11">
        <f t="shared" ref="X25:X39" si="219">V25*0.27</f>
        <v>18.8325</v>
      </c>
      <c r="Y25" s="26">
        <f t="shared" ref="Y25:Y39" si="220">V25*0.22</f>
        <v>15.345000000000001</v>
      </c>
      <c r="Z25" s="31">
        <f t="shared" si="16"/>
        <v>88.582499999999996</v>
      </c>
      <c r="AA25" s="33">
        <v>15</v>
      </c>
      <c r="AB25" s="11">
        <v>72.599999999999994</v>
      </c>
      <c r="AC25" s="15">
        <f t="shared" si="17"/>
        <v>72.599999999999994</v>
      </c>
      <c r="AD25" s="28">
        <f t="shared" ref="AD25:AD36" si="221">AB25*0.38</f>
        <v>27.587999999999997</v>
      </c>
      <c r="AE25" s="26">
        <f t="shared" ref="AE25" si="222">AB25*0.32</f>
        <v>23.231999999999999</v>
      </c>
      <c r="AF25" s="31">
        <f t="shared" si="20"/>
        <v>100.18799999999999</v>
      </c>
      <c r="AG25" s="33">
        <v>15</v>
      </c>
      <c r="AH25" s="11">
        <v>70.95</v>
      </c>
      <c r="AI25" s="15">
        <f t="shared" si="130"/>
        <v>70.95</v>
      </c>
      <c r="AJ25" s="11">
        <f t="shared" ref="AJ25:AJ38" si="223">AH25*0.1</f>
        <v>7.0950000000000006</v>
      </c>
      <c r="AK25" s="26">
        <f t="shared" si="132"/>
        <v>6.3855000000000004</v>
      </c>
      <c r="AL25" s="31">
        <f t="shared" si="24"/>
        <v>78.045000000000002</v>
      </c>
      <c r="AM25" s="33">
        <v>15</v>
      </c>
      <c r="AN25" s="11">
        <v>66.150000000000006</v>
      </c>
      <c r="AO25" s="15">
        <f t="shared" ref="AO25:AO38" si="224">AN25</f>
        <v>66.150000000000006</v>
      </c>
      <c r="AP25" s="11">
        <f t="shared" ref="AP25:AP38" si="225">AN25*0.24</f>
        <v>15.876000000000001</v>
      </c>
      <c r="AQ25" s="26">
        <f t="shared" ref="AQ25:AQ38" si="226">AP25*0.2</f>
        <v>3.1752000000000002</v>
      </c>
      <c r="AR25" s="31">
        <f t="shared" si="28"/>
        <v>82.02600000000001</v>
      </c>
      <c r="AS25" s="33">
        <v>15</v>
      </c>
      <c r="AT25" s="11">
        <v>72.599999999999994</v>
      </c>
      <c r="AU25" s="15">
        <f t="shared" si="29"/>
        <v>72.599999999999994</v>
      </c>
      <c r="AV25" s="11">
        <f t="shared" ref="AV25:AV39" si="227">AT25*0.24</f>
        <v>17.423999999999999</v>
      </c>
      <c r="AW25" s="26">
        <f t="shared" ref="AW25:AW39" si="228">AT25*0.18</f>
        <v>13.067999999999998</v>
      </c>
      <c r="AX25" s="31">
        <f t="shared" si="32"/>
        <v>90.024000000000001</v>
      </c>
      <c r="AY25" s="33">
        <v>15</v>
      </c>
      <c r="AZ25" s="11"/>
      <c r="BA25" s="15"/>
      <c r="BB25" s="11"/>
      <c r="BC25" s="26"/>
      <c r="BD25" s="31"/>
      <c r="BE25" s="33">
        <v>15</v>
      </c>
      <c r="BF25" s="11"/>
      <c r="BG25" s="15"/>
      <c r="BH25" s="11"/>
      <c r="BI25" s="26"/>
      <c r="BJ25" s="31"/>
      <c r="BK25" s="33">
        <v>15</v>
      </c>
      <c r="BL25" s="11">
        <v>74.849999999999994</v>
      </c>
      <c r="BM25" s="15">
        <f t="shared" si="39"/>
        <v>74.849999999999994</v>
      </c>
      <c r="BN25" s="11">
        <f t="shared" si="40"/>
        <v>26.197499999999998</v>
      </c>
      <c r="BO25" s="26">
        <f t="shared" si="41"/>
        <v>19.460999999999999</v>
      </c>
      <c r="BP25" s="31">
        <f t="shared" si="42"/>
        <v>101.04749999999999</v>
      </c>
      <c r="BQ25" s="33">
        <v>15</v>
      </c>
      <c r="BR25" s="11"/>
      <c r="BS25" s="15"/>
      <c r="BT25" s="11"/>
      <c r="BU25" s="26"/>
      <c r="BV25" s="31"/>
      <c r="BW25" s="33"/>
      <c r="BX25" s="11"/>
      <c r="BY25" s="15"/>
      <c r="BZ25" s="11"/>
      <c r="CA25" s="26"/>
      <c r="CB25" s="31"/>
      <c r="CC25" s="33">
        <v>15</v>
      </c>
      <c r="CD25" s="11"/>
      <c r="CE25" s="15"/>
      <c r="CF25" s="11"/>
      <c r="CG25" s="26"/>
      <c r="CH25" s="31"/>
      <c r="CI25" s="33">
        <v>15</v>
      </c>
      <c r="CJ25" s="11"/>
      <c r="CK25" s="15"/>
      <c r="CL25" s="11"/>
      <c r="CM25" s="26"/>
      <c r="CN25" s="31"/>
      <c r="CO25" s="33">
        <v>15</v>
      </c>
      <c r="CP25" s="11">
        <v>61.35</v>
      </c>
      <c r="CQ25" s="15">
        <f t="shared" si="118"/>
        <v>61.35</v>
      </c>
      <c r="CR25" s="11">
        <f t="shared" ref="CR25:CR39" si="229">CP25*0.31</f>
        <v>19.0185</v>
      </c>
      <c r="CS25" s="26">
        <f t="shared" ref="CS25:CS39" si="230">CP25*0.28</f>
        <v>17.178000000000001</v>
      </c>
      <c r="CT25" s="31">
        <f t="shared" si="55"/>
        <v>80.368499999999997</v>
      </c>
      <c r="CU25" s="33"/>
      <c r="CV25" s="11"/>
      <c r="CW25" s="15"/>
      <c r="CX25" s="11"/>
      <c r="CY25" s="26"/>
      <c r="CZ25" s="31"/>
      <c r="DA25" s="33">
        <v>15</v>
      </c>
      <c r="DB25" s="11"/>
      <c r="DC25" s="15"/>
      <c r="DD25" s="11"/>
      <c r="DE25" s="26"/>
      <c r="DF25" s="31"/>
      <c r="DG25" s="33">
        <v>15</v>
      </c>
      <c r="DH25" s="11"/>
      <c r="DI25" s="15"/>
      <c r="DJ25" s="11"/>
      <c r="DK25" s="26"/>
      <c r="DL25" s="31"/>
      <c r="DM25" s="33"/>
      <c r="DN25" s="11"/>
      <c r="DO25" s="15"/>
      <c r="DP25" s="11"/>
      <c r="DQ25" s="26"/>
      <c r="DR25" s="31"/>
      <c r="DS25" s="33">
        <v>15</v>
      </c>
      <c r="DT25" s="11"/>
      <c r="DU25" s="15"/>
      <c r="DV25" s="11"/>
      <c r="DW25" s="26"/>
      <c r="DX25" s="31"/>
      <c r="DY25" s="33">
        <v>15</v>
      </c>
      <c r="DZ25" s="11"/>
      <c r="EA25" s="15"/>
      <c r="EB25" s="11"/>
      <c r="EC25" s="26"/>
      <c r="ED25" s="31"/>
      <c r="EE25" s="33">
        <v>15</v>
      </c>
      <c r="EF25" s="11"/>
      <c r="EG25" s="15"/>
      <c r="EH25" s="11"/>
      <c r="EI25" s="26"/>
      <c r="EJ25" s="31"/>
      <c r="EK25" s="33">
        <v>15</v>
      </c>
      <c r="EL25" s="11"/>
      <c r="EM25" s="15"/>
      <c r="EN25" s="11"/>
      <c r="EO25" s="26"/>
      <c r="EP25" s="31"/>
      <c r="EQ25" s="33">
        <v>15</v>
      </c>
      <c r="ER25" s="11">
        <v>25.65</v>
      </c>
      <c r="ES25" s="15">
        <f t="shared" si="210"/>
        <v>25.65</v>
      </c>
      <c r="ET25" s="11">
        <f t="shared" ref="ET25:ET26" si="231">ER25*0.17</f>
        <v>4.3605</v>
      </c>
      <c r="EU25" s="26">
        <f t="shared" ref="EU25:EU31" si="232">ER25*0.15</f>
        <v>3.8474999999999997</v>
      </c>
      <c r="EV25" s="31">
        <f t="shared" si="78"/>
        <v>30.0105</v>
      </c>
      <c r="EW25" s="33">
        <v>15</v>
      </c>
      <c r="EX25" s="11"/>
      <c r="EY25" s="15"/>
      <c r="EZ25" s="11"/>
      <c r="FA25" s="26"/>
      <c r="FB25" s="31"/>
      <c r="FC25" s="33">
        <v>15</v>
      </c>
      <c r="FD25" s="11"/>
      <c r="FE25" s="15"/>
      <c r="FF25" s="11"/>
      <c r="FG25" s="26"/>
      <c r="FH25" s="31"/>
      <c r="FI25" s="33">
        <v>15</v>
      </c>
      <c r="FJ25" s="11"/>
      <c r="FK25" s="15"/>
      <c r="FL25" s="11"/>
      <c r="FM25" s="26"/>
      <c r="FN25" s="31"/>
      <c r="FO25" s="33">
        <v>15</v>
      </c>
      <c r="FP25" s="11"/>
      <c r="FQ25" s="15"/>
      <c r="FR25" s="11"/>
      <c r="FS25" s="26"/>
      <c r="FT25" s="31"/>
      <c r="FU25" s="33"/>
      <c r="FV25" s="11"/>
      <c r="FW25" s="15"/>
      <c r="FX25" s="11"/>
      <c r="FY25" s="26"/>
      <c r="FZ25" s="31"/>
      <c r="GA25" s="33">
        <v>15</v>
      </c>
      <c r="GB25" s="11">
        <v>77.55</v>
      </c>
      <c r="GC25" s="15">
        <f t="shared" ref="GC25:GC37" si="233">GB25</f>
        <v>77.55</v>
      </c>
      <c r="GD25" s="11">
        <f t="shared" ref="GD25:GE26" si="234">GB25*0.19</f>
        <v>14.734499999999999</v>
      </c>
      <c r="GE25" s="26">
        <f t="shared" si="234"/>
        <v>14.734499999999999</v>
      </c>
      <c r="GF25" s="31">
        <f t="shared" si="94"/>
        <v>92.284499999999994</v>
      </c>
      <c r="GG25" s="33"/>
      <c r="GH25" s="11"/>
      <c r="GI25" s="15"/>
      <c r="GJ25" s="11"/>
      <c r="GK25" s="26"/>
      <c r="GL25" s="31"/>
      <c r="GM25" s="33">
        <v>15</v>
      </c>
      <c r="GN25" s="11">
        <v>72</v>
      </c>
      <c r="GO25" s="15">
        <f t="shared" si="215"/>
        <v>72</v>
      </c>
      <c r="GP25" s="11">
        <f t="shared" ref="GP25:GP32" si="235">GN25*0.27</f>
        <v>19.440000000000001</v>
      </c>
      <c r="GQ25" s="26">
        <f t="shared" ref="GQ25:GQ32" si="236">GN25*0.26</f>
        <v>18.72</v>
      </c>
      <c r="GR25" s="31">
        <f t="shared" si="122"/>
        <v>91.44</v>
      </c>
      <c r="GS25" s="33"/>
      <c r="GT25" s="33"/>
      <c r="GU25" s="33"/>
      <c r="GV25" s="33"/>
      <c r="GW25" s="33"/>
      <c r="GX25" s="33"/>
      <c r="GY25" s="27">
        <f t="shared" si="99"/>
        <v>66.461538461538467</v>
      </c>
      <c r="GZ25" s="26">
        <f t="shared" si="100"/>
        <v>66.461538461538467</v>
      </c>
      <c r="HA25" s="27">
        <f t="shared" ref="HA25:HA40" si="237">AVERAGE(F25,L25,R25,X25,AD25,AJ25,AP25,AV25,BB25,BH25,BN25,BT25,BZ25,CF25,CL25,CR25,CX25,DD25,DJ25,DP25,DV25,EB25,EH25,EN25,ET25,EZ25,FF25,FL25,FR25,FX25,GD25,GJ25,GP25,)</f>
        <v>15.683499999999997</v>
      </c>
      <c r="HB25" s="26">
        <f t="shared" ref="HB25:HB40" si="238">AVERAGE(G25,M25,S25,Y25,AE25,AK25,AQ25,AW25,BC25,BI25,BO25,BU25,CA25,CG25,CM25,CS25,CY25,DE25,DK25,DQ25,DW25,EC25,EI25,EO25,EU25,FA25,FG25,FM25,FS25,FY25,GE25,GK25,GQ25,)</f>
        <v>12.474728571428571</v>
      </c>
      <c r="HC25" s="27">
        <f t="shared" si="103"/>
        <v>81.46190769230769</v>
      </c>
      <c r="HD25" s="26">
        <f t="shared" si="104"/>
        <v>81.461907692307705</v>
      </c>
      <c r="HE25" s="27">
        <f t="shared" si="105"/>
        <v>16.452049125857144</v>
      </c>
      <c r="HF25" s="26">
        <f t="shared" si="106"/>
        <v>13.242049125857141</v>
      </c>
      <c r="HG25" s="27">
        <f t="shared" si="123"/>
        <v>97.913956818164834</v>
      </c>
      <c r="HH25" s="26">
        <f t="shared" si="108"/>
        <v>97.913956818164834</v>
      </c>
      <c r="HI25" s="27">
        <f t="shared" si="109"/>
        <v>98</v>
      </c>
      <c r="HJ25" s="43">
        <v>146617</v>
      </c>
      <c r="HK25" s="15">
        <v>14368465.99839063</v>
      </c>
      <c r="HL25" s="15">
        <v>11845237.49839063</v>
      </c>
      <c r="HM25" s="15">
        <v>2523228.5</v>
      </c>
    </row>
    <row r="26" spans="1:221">
      <c r="A26" s="29" t="s">
        <v>80</v>
      </c>
      <c r="B26" s="13" t="s">
        <v>81</v>
      </c>
      <c r="C26" s="33">
        <v>50</v>
      </c>
      <c r="D26" s="11"/>
      <c r="E26" s="15"/>
      <c r="F26" s="11"/>
      <c r="G26" s="26"/>
      <c r="H26" s="31"/>
      <c r="I26" s="33">
        <v>50</v>
      </c>
      <c r="J26" s="11">
        <v>203.5</v>
      </c>
      <c r="K26" s="15">
        <f t="shared" si="5"/>
        <v>203.5</v>
      </c>
      <c r="L26" s="11">
        <f t="shared" si="6"/>
        <v>61.05</v>
      </c>
      <c r="M26" s="26">
        <f t="shared" si="216"/>
        <v>38.664999999999999</v>
      </c>
      <c r="N26" s="31">
        <f t="shared" si="8"/>
        <v>264.55</v>
      </c>
      <c r="O26" s="33">
        <v>50</v>
      </c>
      <c r="P26" s="11">
        <v>232.5</v>
      </c>
      <c r="Q26" s="15">
        <f t="shared" ref="Q26:Q38" si="239">P26</f>
        <v>232.5</v>
      </c>
      <c r="R26" s="11">
        <f t="shared" si="217"/>
        <v>48.824999999999996</v>
      </c>
      <c r="S26" s="26">
        <f t="shared" si="218"/>
        <v>41.85</v>
      </c>
      <c r="T26" s="31">
        <f t="shared" si="12"/>
        <v>281.32499999999999</v>
      </c>
      <c r="U26" s="33">
        <v>50</v>
      </c>
      <c r="V26" s="28">
        <v>232.5</v>
      </c>
      <c r="W26" s="15">
        <f t="shared" si="13"/>
        <v>232.5</v>
      </c>
      <c r="X26" s="11">
        <f t="shared" si="219"/>
        <v>62.775000000000006</v>
      </c>
      <c r="Y26" s="26">
        <f t="shared" si="220"/>
        <v>51.15</v>
      </c>
      <c r="Z26" s="31">
        <f t="shared" si="16"/>
        <v>295.27499999999998</v>
      </c>
      <c r="AA26" s="33">
        <v>50</v>
      </c>
      <c r="AB26" s="11">
        <v>242</v>
      </c>
      <c r="AC26" s="15">
        <f t="shared" si="17"/>
        <v>242</v>
      </c>
      <c r="AD26" s="28">
        <f t="shared" si="221"/>
        <v>91.960000000000008</v>
      </c>
      <c r="AE26" s="26">
        <f t="shared" ref="AE26:AE36" si="240">AB26*0.32</f>
        <v>77.44</v>
      </c>
      <c r="AF26" s="31">
        <f t="shared" si="20"/>
        <v>333.96000000000004</v>
      </c>
      <c r="AG26" s="33">
        <v>50</v>
      </c>
      <c r="AH26" s="11">
        <v>236.5</v>
      </c>
      <c r="AI26" s="15">
        <f t="shared" si="130"/>
        <v>236.5</v>
      </c>
      <c r="AJ26" s="11">
        <f t="shared" si="223"/>
        <v>23.650000000000002</v>
      </c>
      <c r="AK26" s="26">
        <f t="shared" si="132"/>
        <v>21.285</v>
      </c>
      <c r="AL26" s="31">
        <f t="shared" si="24"/>
        <v>260.14999999999998</v>
      </c>
      <c r="AM26" s="33">
        <v>50</v>
      </c>
      <c r="AN26" s="11">
        <v>220.5</v>
      </c>
      <c r="AO26" s="15">
        <f t="shared" si="224"/>
        <v>220.5</v>
      </c>
      <c r="AP26" s="11">
        <f t="shared" si="225"/>
        <v>52.919999999999995</v>
      </c>
      <c r="AQ26" s="26">
        <f t="shared" si="226"/>
        <v>10.584</v>
      </c>
      <c r="AR26" s="31">
        <f t="shared" si="28"/>
        <v>273.42</v>
      </c>
      <c r="AS26" s="33">
        <v>50</v>
      </c>
      <c r="AT26" s="11">
        <v>242</v>
      </c>
      <c r="AU26" s="15">
        <f t="shared" si="29"/>
        <v>242</v>
      </c>
      <c r="AV26" s="11">
        <f t="shared" si="227"/>
        <v>58.08</v>
      </c>
      <c r="AW26" s="26">
        <f t="shared" si="228"/>
        <v>43.559999999999995</v>
      </c>
      <c r="AX26" s="31">
        <f t="shared" si="32"/>
        <v>300.08</v>
      </c>
      <c r="AY26" s="33">
        <v>50</v>
      </c>
      <c r="AZ26" s="11"/>
      <c r="BA26" s="15"/>
      <c r="BB26" s="11"/>
      <c r="BC26" s="26"/>
      <c r="BD26" s="31"/>
      <c r="BE26" s="33">
        <v>50</v>
      </c>
      <c r="BF26" s="11"/>
      <c r="BG26" s="15"/>
      <c r="BH26" s="11"/>
      <c r="BI26" s="26"/>
      <c r="BJ26" s="31"/>
      <c r="BK26" s="33">
        <v>50</v>
      </c>
      <c r="BL26" s="11">
        <v>249.5</v>
      </c>
      <c r="BM26" s="15">
        <f t="shared" si="39"/>
        <v>249.5</v>
      </c>
      <c r="BN26" s="11">
        <f t="shared" si="40"/>
        <v>87.324999999999989</v>
      </c>
      <c r="BO26" s="26">
        <f t="shared" si="41"/>
        <v>64.87</v>
      </c>
      <c r="BP26" s="31">
        <f t="shared" si="42"/>
        <v>336.82499999999999</v>
      </c>
      <c r="BQ26" s="33">
        <v>50</v>
      </c>
      <c r="BR26" s="11"/>
      <c r="BS26" s="15"/>
      <c r="BT26" s="11"/>
      <c r="BU26" s="26"/>
      <c r="BV26" s="31"/>
      <c r="BW26" s="33"/>
      <c r="BX26" s="11"/>
      <c r="BY26" s="15"/>
      <c r="BZ26" s="11"/>
      <c r="CA26" s="26"/>
      <c r="CB26" s="31"/>
      <c r="CC26" s="33">
        <v>50</v>
      </c>
      <c r="CD26" s="11"/>
      <c r="CE26" s="15"/>
      <c r="CF26" s="11"/>
      <c r="CG26" s="26"/>
      <c r="CH26" s="31"/>
      <c r="CI26" s="33">
        <v>50</v>
      </c>
      <c r="CJ26" s="11"/>
      <c r="CK26" s="15"/>
      <c r="CL26" s="11"/>
      <c r="CM26" s="26"/>
      <c r="CN26" s="31"/>
      <c r="CO26" s="33">
        <v>50</v>
      </c>
      <c r="CP26" s="11">
        <v>204.5</v>
      </c>
      <c r="CQ26" s="15">
        <f t="shared" si="118"/>
        <v>204.5</v>
      </c>
      <c r="CR26" s="11">
        <f t="shared" si="229"/>
        <v>63.394999999999996</v>
      </c>
      <c r="CS26" s="26">
        <f t="shared" si="230"/>
        <v>57.260000000000005</v>
      </c>
      <c r="CT26" s="31">
        <f t="shared" si="55"/>
        <v>267.89499999999998</v>
      </c>
      <c r="CU26" s="33"/>
      <c r="CV26" s="11"/>
      <c r="CW26" s="15"/>
      <c r="CX26" s="11"/>
      <c r="CY26" s="26"/>
      <c r="CZ26" s="31"/>
      <c r="DA26" s="33">
        <v>50</v>
      </c>
      <c r="DB26" s="11"/>
      <c r="DC26" s="15"/>
      <c r="DD26" s="11"/>
      <c r="DE26" s="26"/>
      <c r="DF26" s="31"/>
      <c r="DG26" s="33">
        <v>50</v>
      </c>
      <c r="DH26" s="11">
        <v>115.7</v>
      </c>
      <c r="DI26" s="15">
        <f t="shared" ref="DI26" si="241">DH26</f>
        <v>115.7</v>
      </c>
      <c r="DJ26" s="11">
        <f t="shared" ref="DJ26" si="242">DH26*0.33</f>
        <v>38.181000000000004</v>
      </c>
      <c r="DK26" s="26">
        <f t="shared" ref="DK26" si="243">DH26*0.28</f>
        <v>32.396000000000001</v>
      </c>
      <c r="DL26" s="31">
        <f t="shared" si="64"/>
        <v>153.881</v>
      </c>
      <c r="DM26" s="33"/>
      <c r="DN26" s="11"/>
      <c r="DO26" s="15"/>
      <c r="DP26" s="11"/>
      <c r="DQ26" s="26"/>
      <c r="DR26" s="31"/>
      <c r="DS26" s="33">
        <v>50</v>
      </c>
      <c r="DT26" s="11"/>
      <c r="DU26" s="15"/>
      <c r="DV26" s="11"/>
      <c r="DW26" s="26"/>
      <c r="DX26" s="31"/>
      <c r="DY26" s="33">
        <v>50</v>
      </c>
      <c r="DZ26" s="11"/>
      <c r="EA26" s="15"/>
      <c r="EB26" s="11"/>
      <c r="EC26" s="26"/>
      <c r="ED26" s="31"/>
      <c r="EE26" s="33">
        <v>50</v>
      </c>
      <c r="EF26" s="11">
        <v>260.5</v>
      </c>
      <c r="EG26" s="15">
        <f t="shared" ref="EG26:EG38" si="244">EF26</f>
        <v>260.5</v>
      </c>
      <c r="EH26" s="11">
        <f>EF26*0.65</f>
        <v>169.32500000000002</v>
      </c>
      <c r="EI26" s="26">
        <f t="shared" ref="EI26" si="245">EF26*0.49</f>
        <v>127.645</v>
      </c>
      <c r="EJ26" s="31">
        <f t="shared" si="74"/>
        <v>429.82500000000005</v>
      </c>
      <c r="EK26" s="33">
        <v>50</v>
      </c>
      <c r="EL26" s="11"/>
      <c r="EM26" s="15"/>
      <c r="EN26" s="11"/>
      <c r="EO26" s="26"/>
      <c r="EP26" s="31"/>
      <c r="EQ26" s="33">
        <v>50</v>
      </c>
      <c r="ER26" s="11">
        <v>15.39</v>
      </c>
      <c r="ES26" s="15">
        <f t="shared" ref="ES26" si="246">ER26</f>
        <v>15.39</v>
      </c>
      <c r="ET26" s="11">
        <f t="shared" si="231"/>
        <v>2.6163000000000003</v>
      </c>
      <c r="EU26" s="26">
        <f t="shared" si="232"/>
        <v>2.3085</v>
      </c>
      <c r="EV26" s="31">
        <f t="shared" si="78"/>
        <v>18.0063</v>
      </c>
      <c r="EW26" s="33">
        <v>50</v>
      </c>
      <c r="EX26" s="11">
        <v>166.6</v>
      </c>
      <c r="EY26" s="15">
        <f t="shared" ref="EY26" si="247">EX26</f>
        <v>166.6</v>
      </c>
      <c r="EZ26" s="11">
        <f t="shared" ref="EZ26" si="248">EX26*0.49</f>
        <v>81.634</v>
      </c>
      <c r="FA26" s="26">
        <f t="shared" ref="FA26" si="249">EX26*0.45</f>
        <v>74.97</v>
      </c>
      <c r="FB26" s="31">
        <f t="shared" si="82"/>
        <v>248.23399999999998</v>
      </c>
      <c r="FC26" s="33">
        <v>50</v>
      </c>
      <c r="FD26" s="11"/>
      <c r="FE26" s="15"/>
      <c r="FF26" s="11"/>
      <c r="FG26" s="26"/>
      <c r="FH26" s="31"/>
      <c r="FI26" s="33">
        <v>50</v>
      </c>
      <c r="FJ26" s="11">
        <v>266.5</v>
      </c>
      <c r="FK26" s="15">
        <f t="shared" ref="FK26:FK37" si="250">FJ26</f>
        <v>266.5</v>
      </c>
      <c r="FL26" s="11">
        <f t="shared" ref="FL26" si="251">FJ26*0.51</f>
        <v>135.91499999999999</v>
      </c>
      <c r="FM26" s="26">
        <f t="shared" ref="FM26" si="252">FJ26*0.49</f>
        <v>130.58500000000001</v>
      </c>
      <c r="FN26" s="31">
        <f t="shared" si="87"/>
        <v>402.41499999999996</v>
      </c>
      <c r="FO26" s="33">
        <v>50</v>
      </c>
      <c r="FP26" s="11"/>
      <c r="FQ26" s="15"/>
      <c r="FR26" s="11"/>
      <c r="FS26" s="26"/>
      <c r="FT26" s="31"/>
      <c r="FU26" s="33"/>
      <c r="FV26" s="11"/>
      <c r="FW26" s="15"/>
      <c r="FX26" s="11"/>
      <c r="FY26" s="26"/>
      <c r="FZ26" s="31"/>
      <c r="GA26" s="33">
        <v>50</v>
      </c>
      <c r="GB26" s="11">
        <v>258.5</v>
      </c>
      <c r="GC26" s="15">
        <f t="shared" si="233"/>
        <v>258.5</v>
      </c>
      <c r="GD26" s="11">
        <f t="shared" si="234"/>
        <v>49.115000000000002</v>
      </c>
      <c r="GE26" s="26">
        <f t="shared" si="234"/>
        <v>49.115000000000002</v>
      </c>
      <c r="GF26" s="31">
        <f t="shared" si="94"/>
        <v>307.61500000000001</v>
      </c>
      <c r="GG26" s="33"/>
      <c r="GH26" s="11"/>
      <c r="GI26" s="15"/>
      <c r="GJ26" s="11"/>
      <c r="GK26" s="26"/>
      <c r="GL26" s="31"/>
      <c r="GM26" s="33">
        <v>50</v>
      </c>
      <c r="GN26" s="11">
        <v>240</v>
      </c>
      <c r="GO26" s="15">
        <f t="shared" si="215"/>
        <v>240</v>
      </c>
      <c r="GP26" s="11">
        <f t="shared" si="235"/>
        <v>64.800000000000011</v>
      </c>
      <c r="GQ26" s="26">
        <f t="shared" si="236"/>
        <v>62.400000000000006</v>
      </c>
      <c r="GR26" s="31">
        <f t="shared" si="122"/>
        <v>304.8</v>
      </c>
      <c r="GS26" s="33"/>
      <c r="GT26" s="33"/>
      <c r="GU26" s="33"/>
      <c r="GV26" s="33"/>
      <c r="GW26" s="33"/>
      <c r="GX26" s="33"/>
      <c r="GY26" s="27">
        <f t="shared" si="99"/>
        <v>211.66812499999997</v>
      </c>
      <c r="GZ26" s="26">
        <f t="shared" si="100"/>
        <v>211.66812499999997</v>
      </c>
      <c r="HA26" s="27">
        <f t="shared" si="237"/>
        <v>64.209782352941176</v>
      </c>
      <c r="HB26" s="26">
        <f t="shared" si="238"/>
        <v>52.122558823529417</v>
      </c>
      <c r="HC26" s="27">
        <f t="shared" si="103"/>
        <v>259.44162081249999</v>
      </c>
      <c r="HD26" s="26">
        <f t="shared" si="104"/>
        <v>259.44162081249999</v>
      </c>
      <c r="HE26" s="27">
        <f t="shared" si="105"/>
        <v>67.418617416764704</v>
      </c>
      <c r="HF26" s="26">
        <f t="shared" si="106"/>
        <v>55.328617416764708</v>
      </c>
      <c r="HG26" s="27">
        <f t="shared" si="123"/>
        <v>326.86023822926472</v>
      </c>
      <c r="HH26" s="26">
        <f t="shared" si="108"/>
        <v>326.86023822926472</v>
      </c>
      <c r="HI26" s="27">
        <f t="shared" si="109"/>
        <v>327</v>
      </c>
      <c r="HJ26" s="43">
        <v>22578</v>
      </c>
      <c r="HK26" s="15">
        <v>7383006.0024646018</v>
      </c>
      <c r="HL26" s="15">
        <v>6507498.452464602</v>
      </c>
      <c r="HM26" s="15">
        <v>875507.55</v>
      </c>
    </row>
    <row r="27" spans="1:221">
      <c r="A27" s="29" t="s">
        <v>82</v>
      </c>
      <c r="B27" s="13" t="s">
        <v>83</v>
      </c>
      <c r="C27" s="33">
        <v>12</v>
      </c>
      <c r="D27" s="11"/>
      <c r="E27" s="15"/>
      <c r="F27" s="11"/>
      <c r="G27" s="26"/>
      <c r="H27" s="31"/>
      <c r="I27" s="33">
        <v>12</v>
      </c>
      <c r="J27" s="11">
        <v>48.84</v>
      </c>
      <c r="K27" s="15">
        <f t="shared" si="5"/>
        <v>48.84</v>
      </c>
      <c r="L27" s="11">
        <f t="shared" si="6"/>
        <v>14.652000000000001</v>
      </c>
      <c r="M27" s="26">
        <f t="shared" si="216"/>
        <v>9.2796000000000003</v>
      </c>
      <c r="N27" s="31">
        <f t="shared" si="8"/>
        <v>63.492000000000004</v>
      </c>
      <c r="O27" s="33">
        <v>12</v>
      </c>
      <c r="P27" s="11">
        <v>55.8</v>
      </c>
      <c r="Q27" s="15">
        <f t="shared" si="239"/>
        <v>55.8</v>
      </c>
      <c r="R27" s="11">
        <f t="shared" si="217"/>
        <v>11.717999999999998</v>
      </c>
      <c r="S27" s="26">
        <f t="shared" si="218"/>
        <v>10.043999999999999</v>
      </c>
      <c r="T27" s="31">
        <f t="shared" si="12"/>
        <v>67.518000000000001</v>
      </c>
      <c r="U27" s="33">
        <v>12</v>
      </c>
      <c r="V27" s="28">
        <v>55.8</v>
      </c>
      <c r="W27" s="15">
        <f t="shared" si="13"/>
        <v>55.8</v>
      </c>
      <c r="X27" s="11">
        <f t="shared" si="219"/>
        <v>15.066000000000001</v>
      </c>
      <c r="Y27" s="26">
        <f t="shared" si="220"/>
        <v>12.276</v>
      </c>
      <c r="Z27" s="31">
        <f t="shared" si="16"/>
        <v>70.866</v>
      </c>
      <c r="AA27" s="33">
        <v>12</v>
      </c>
      <c r="AB27" s="11"/>
      <c r="AC27" s="15"/>
      <c r="AD27" s="28"/>
      <c r="AE27" s="26"/>
      <c r="AF27" s="31"/>
      <c r="AG27" s="33">
        <v>12</v>
      </c>
      <c r="AH27" s="11">
        <v>56.76</v>
      </c>
      <c r="AI27" s="15">
        <f t="shared" si="130"/>
        <v>56.76</v>
      </c>
      <c r="AJ27" s="11">
        <f t="shared" si="223"/>
        <v>5.6760000000000002</v>
      </c>
      <c r="AK27" s="26">
        <f t="shared" si="132"/>
        <v>5.1083999999999996</v>
      </c>
      <c r="AL27" s="31">
        <f t="shared" si="24"/>
        <v>62.436</v>
      </c>
      <c r="AM27" s="33">
        <v>12</v>
      </c>
      <c r="AN27" s="11">
        <v>52.92</v>
      </c>
      <c r="AO27" s="15">
        <f t="shared" si="224"/>
        <v>52.92</v>
      </c>
      <c r="AP27" s="11">
        <f t="shared" si="225"/>
        <v>12.700799999999999</v>
      </c>
      <c r="AQ27" s="26">
        <f t="shared" si="226"/>
        <v>2.5401600000000002</v>
      </c>
      <c r="AR27" s="31">
        <f t="shared" si="28"/>
        <v>65.620800000000003</v>
      </c>
      <c r="AS27" s="33">
        <v>12</v>
      </c>
      <c r="AT27" s="11">
        <v>58.08</v>
      </c>
      <c r="AU27" s="15">
        <f t="shared" si="29"/>
        <v>58.08</v>
      </c>
      <c r="AV27" s="11">
        <f t="shared" si="227"/>
        <v>13.9392</v>
      </c>
      <c r="AW27" s="26">
        <f t="shared" si="228"/>
        <v>10.4544</v>
      </c>
      <c r="AX27" s="31">
        <f t="shared" si="32"/>
        <v>72.019199999999998</v>
      </c>
      <c r="AY27" s="33">
        <v>12</v>
      </c>
      <c r="AZ27" s="11"/>
      <c r="BA27" s="15"/>
      <c r="BB27" s="11"/>
      <c r="BC27" s="26"/>
      <c r="BD27" s="31"/>
      <c r="BE27" s="33">
        <v>12</v>
      </c>
      <c r="BF27" s="11"/>
      <c r="BG27" s="15"/>
      <c r="BH27" s="11"/>
      <c r="BI27" s="26"/>
      <c r="BJ27" s="31"/>
      <c r="BK27" s="33">
        <v>12</v>
      </c>
      <c r="BL27" s="11">
        <v>59.88</v>
      </c>
      <c r="BM27" s="15">
        <f t="shared" si="39"/>
        <v>59.88</v>
      </c>
      <c r="BN27" s="11">
        <f t="shared" si="40"/>
        <v>20.957999999999998</v>
      </c>
      <c r="BO27" s="26">
        <f t="shared" si="41"/>
        <v>15.568800000000001</v>
      </c>
      <c r="BP27" s="31">
        <f t="shared" si="42"/>
        <v>80.837999999999994</v>
      </c>
      <c r="BQ27" s="33">
        <v>12</v>
      </c>
      <c r="BR27" s="11"/>
      <c r="BS27" s="15"/>
      <c r="BT27" s="11"/>
      <c r="BU27" s="26"/>
      <c r="BV27" s="31"/>
      <c r="BW27" s="33"/>
      <c r="BX27" s="11"/>
      <c r="BY27" s="15"/>
      <c r="BZ27" s="11"/>
      <c r="CA27" s="26"/>
      <c r="CB27" s="31"/>
      <c r="CC27" s="33">
        <v>12</v>
      </c>
      <c r="CD27" s="11"/>
      <c r="CE27" s="15"/>
      <c r="CF27" s="11"/>
      <c r="CG27" s="26"/>
      <c r="CH27" s="31"/>
      <c r="CI27" s="33">
        <v>12</v>
      </c>
      <c r="CJ27" s="11"/>
      <c r="CK27" s="15"/>
      <c r="CL27" s="11"/>
      <c r="CM27" s="26"/>
      <c r="CN27" s="31"/>
      <c r="CO27" s="33">
        <v>12</v>
      </c>
      <c r="CP27" s="11">
        <v>49.08</v>
      </c>
      <c r="CQ27" s="15">
        <f t="shared" si="118"/>
        <v>49.08</v>
      </c>
      <c r="CR27" s="11">
        <f t="shared" si="229"/>
        <v>15.214799999999999</v>
      </c>
      <c r="CS27" s="26">
        <f t="shared" si="230"/>
        <v>13.7424</v>
      </c>
      <c r="CT27" s="31">
        <f t="shared" si="55"/>
        <v>64.294799999999995</v>
      </c>
      <c r="CU27" s="33"/>
      <c r="CV27" s="11"/>
      <c r="CW27" s="15"/>
      <c r="CX27" s="11"/>
      <c r="CY27" s="26"/>
      <c r="CZ27" s="31"/>
      <c r="DA27" s="33">
        <v>12</v>
      </c>
      <c r="DB27" s="11"/>
      <c r="DC27" s="15"/>
      <c r="DD27" s="11"/>
      <c r="DE27" s="26"/>
      <c r="DF27" s="31"/>
      <c r="DG27" s="33">
        <v>12</v>
      </c>
      <c r="DH27" s="11"/>
      <c r="DI27" s="15"/>
      <c r="DJ27" s="11"/>
      <c r="DK27" s="26"/>
      <c r="DL27" s="31"/>
      <c r="DM27" s="33"/>
      <c r="DN27" s="11"/>
      <c r="DO27" s="15"/>
      <c r="DP27" s="11"/>
      <c r="DQ27" s="26"/>
      <c r="DR27" s="31"/>
      <c r="DS27" s="33">
        <v>12</v>
      </c>
      <c r="DT27" s="11"/>
      <c r="DU27" s="15"/>
      <c r="DV27" s="11"/>
      <c r="DW27" s="26"/>
      <c r="DX27" s="31"/>
      <c r="DY27" s="33">
        <v>12</v>
      </c>
      <c r="DZ27" s="11"/>
      <c r="EA27" s="15"/>
      <c r="EB27" s="11"/>
      <c r="EC27" s="26"/>
      <c r="ED27" s="31"/>
      <c r="EE27" s="33">
        <v>12</v>
      </c>
      <c r="EF27" s="11"/>
      <c r="EG27" s="15"/>
      <c r="EH27" s="11"/>
      <c r="EI27" s="26"/>
      <c r="EJ27" s="31"/>
      <c r="EK27" s="33">
        <v>12</v>
      </c>
      <c r="EL27" s="11"/>
      <c r="EM27" s="15"/>
      <c r="EN27" s="11"/>
      <c r="EO27" s="26"/>
      <c r="EP27" s="31"/>
      <c r="EQ27" s="33">
        <v>12</v>
      </c>
      <c r="ER27" s="11"/>
      <c r="ES27" s="15"/>
      <c r="ET27" s="11"/>
      <c r="EU27" s="26"/>
      <c r="EV27" s="31"/>
      <c r="EW27" s="33">
        <v>12</v>
      </c>
      <c r="EX27" s="11"/>
      <c r="EY27" s="15"/>
      <c r="EZ27" s="11"/>
      <c r="FA27" s="26"/>
      <c r="FB27" s="31"/>
      <c r="FC27" s="33">
        <v>12</v>
      </c>
      <c r="FD27" s="11"/>
      <c r="FE27" s="15"/>
      <c r="FF27" s="11"/>
      <c r="FG27" s="26"/>
      <c r="FH27" s="31"/>
      <c r="FI27" s="33">
        <v>12</v>
      </c>
      <c r="FJ27" s="11"/>
      <c r="FK27" s="15"/>
      <c r="FL27" s="11"/>
      <c r="FM27" s="26"/>
      <c r="FN27" s="31"/>
      <c r="FO27" s="33">
        <v>12</v>
      </c>
      <c r="FP27" s="11"/>
      <c r="FQ27" s="15"/>
      <c r="FR27" s="11"/>
      <c r="FS27" s="26"/>
      <c r="FT27" s="31"/>
      <c r="FU27" s="33"/>
      <c r="FV27" s="11"/>
      <c r="FW27" s="15"/>
      <c r="FX27" s="11"/>
      <c r="FY27" s="26"/>
      <c r="FZ27" s="31"/>
      <c r="GA27" s="33">
        <v>12</v>
      </c>
      <c r="GB27" s="11"/>
      <c r="GC27" s="15"/>
      <c r="GD27" s="11"/>
      <c r="GE27" s="26"/>
      <c r="GF27" s="31"/>
      <c r="GG27" s="33"/>
      <c r="GH27" s="11"/>
      <c r="GI27" s="15"/>
      <c r="GJ27" s="11"/>
      <c r="GK27" s="26"/>
      <c r="GL27" s="31"/>
      <c r="GM27" s="33">
        <v>12</v>
      </c>
      <c r="GN27" s="11">
        <v>57.6</v>
      </c>
      <c r="GO27" s="15">
        <f t="shared" si="215"/>
        <v>57.6</v>
      </c>
      <c r="GP27" s="11">
        <f t="shared" si="235"/>
        <v>15.552000000000001</v>
      </c>
      <c r="GQ27" s="26">
        <f t="shared" si="236"/>
        <v>14.976000000000001</v>
      </c>
      <c r="GR27" s="31">
        <f t="shared" si="122"/>
        <v>73.152000000000001</v>
      </c>
      <c r="GS27" s="33"/>
      <c r="GT27" s="33"/>
      <c r="GU27" s="33"/>
      <c r="GV27" s="33"/>
      <c r="GW27" s="33"/>
      <c r="GX27" s="33"/>
      <c r="GY27" s="27">
        <f t="shared" si="99"/>
        <v>54.973333333333329</v>
      </c>
      <c r="GZ27" s="26">
        <f t="shared" si="100"/>
        <v>54.973333333333329</v>
      </c>
      <c r="HA27" s="27">
        <f t="shared" si="237"/>
        <v>12.547680000000001</v>
      </c>
      <c r="HB27" s="26">
        <f t="shared" si="238"/>
        <v>9.3989760000000011</v>
      </c>
      <c r="HC27" s="27">
        <f t="shared" si="103"/>
        <v>67.380814666666666</v>
      </c>
      <c r="HD27" s="26">
        <f t="shared" si="104"/>
        <v>67.380814666666666</v>
      </c>
      <c r="HE27" s="27">
        <f t="shared" si="105"/>
        <v>13.127107013760002</v>
      </c>
      <c r="HF27" s="26">
        <f t="shared" si="106"/>
        <v>9.9771070137600013</v>
      </c>
      <c r="HG27" s="27">
        <f t="shared" si="123"/>
        <v>80.507921680426662</v>
      </c>
      <c r="HH27" s="26">
        <f t="shared" si="108"/>
        <v>80.507921680426662</v>
      </c>
      <c r="HI27" s="27">
        <f t="shared" si="109"/>
        <v>81</v>
      </c>
      <c r="HJ27" s="43">
        <v>9951</v>
      </c>
      <c r="HK27" s="15">
        <v>806030.99571034394</v>
      </c>
      <c r="HL27" s="15">
        <v>697690.91571034398</v>
      </c>
      <c r="HM27" s="15">
        <v>108340.08</v>
      </c>
    </row>
    <row r="28" spans="1:221">
      <c r="A28" s="29" t="s">
        <v>84</v>
      </c>
      <c r="B28" s="13" t="s">
        <v>85</v>
      </c>
      <c r="C28" s="33">
        <v>10</v>
      </c>
      <c r="D28" s="11"/>
      <c r="E28" s="15"/>
      <c r="F28" s="11"/>
      <c r="G28" s="26"/>
      <c r="H28" s="31"/>
      <c r="I28" s="33">
        <v>10</v>
      </c>
      <c r="J28" s="11">
        <v>40.700000000000003</v>
      </c>
      <c r="K28" s="15">
        <f t="shared" si="5"/>
        <v>40.700000000000003</v>
      </c>
      <c r="L28" s="11">
        <f t="shared" si="6"/>
        <v>12.21</v>
      </c>
      <c r="M28" s="26">
        <f t="shared" si="216"/>
        <v>7.7330000000000005</v>
      </c>
      <c r="N28" s="31">
        <f t="shared" si="8"/>
        <v>52.910000000000004</v>
      </c>
      <c r="O28" s="33">
        <v>10</v>
      </c>
      <c r="P28" s="11">
        <v>46.5</v>
      </c>
      <c r="Q28" s="15">
        <f t="shared" si="239"/>
        <v>46.5</v>
      </c>
      <c r="R28" s="11">
        <f t="shared" si="217"/>
        <v>9.7649999999999988</v>
      </c>
      <c r="S28" s="26">
        <f t="shared" si="218"/>
        <v>8.3699999999999992</v>
      </c>
      <c r="T28" s="31">
        <f t="shared" si="12"/>
        <v>56.265000000000001</v>
      </c>
      <c r="U28" s="33">
        <v>10</v>
      </c>
      <c r="V28" s="28">
        <v>46.5</v>
      </c>
      <c r="W28" s="15">
        <f t="shared" si="13"/>
        <v>46.5</v>
      </c>
      <c r="X28" s="11">
        <f t="shared" si="219"/>
        <v>12.555000000000001</v>
      </c>
      <c r="Y28" s="26">
        <f t="shared" si="220"/>
        <v>10.23</v>
      </c>
      <c r="Z28" s="31">
        <f t="shared" si="16"/>
        <v>59.055</v>
      </c>
      <c r="AA28" s="33">
        <v>10</v>
      </c>
      <c r="AB28" s="11">
        <v>48.4</v>
      </c>
      <c r="AC28" s="15">
        <f t="shared" si="17"/>
        <v>48.4</v>
      </c>
      <c r="AD28" s="28">
        <f t="shared" si="221"/>
        <v>18.391999999999999</v>
      </c>
      <c r="AE28" s="26">
        <f t="shared" si="240"/>
        <v>15.488</v>
      </c>
      <c r="AF28" s="31">
        <f t="shared" si="20"/>
        <v>66.792000000000002</v>
      </c>
      <c r="AG28" s="33">
        <v>10</v>
      </c>
      <c r="AH28" s="11">
        <v>47.3</v>
      </c>
      <c r="AI28" s="15">
        <f t="shared" si="130"/>
        <v>47.3</v>
      </c>
      <c r="AJ28" s="11">
        <f t="shared" si="223"/>
        <v>4.7299999999999995</v>
      </c>
      <c r="AK28" s="26">
        <f t="shared" si="132"/>
        <v>4.2569999999999997</v>
      </c>
      <c r="AL28" s="31">
        <f t="shared" si="24"/>
        <v>52.029999999999994</v>
      </c>
      <c r="AM28" s="33">
        <v>10</v>
      </c>
      <c r="AN28" s="11">
        <v>44.1</v>
      </c>
      <c r="AO28" s="15">
        <f t="shared" si="224"/>
        <v>44.1</v>
      </c>
      <c r="AP28" s="11">
        <f t="shared" si="225"/>
        <v>10.584</v>
      </c>
      <c r="AQ28" s="26">
        <f t="shared" si="226"/>
        <v>2.1168</v>
      </c>
      <c r="AR28" s="31">
        <f t="shared" si="28"/>
        <v>54.683999999999997</v>
      </c>
      <c r="AS28" s="33">
        <v>10</v>
      </c>
      <c r="AT28" s="11">
        <v>48.4</v>
      </c>
      <c r="AU28" s="15">
        <f t="shared" si="29"/>
        <v>48.4</v>
      </c>
      <c r="AV28" s="11">
        <f t="shared" si="227"/>
        <v>11.616</v>
      </c>
      <c r="AW28" s="26">
        <f t="shared" si="228"/>
        <v>8.7119999999999997</v>
      </c>
      <c r="AX28" s="31">
        <f t="shared" si="32"/>
        <v>60.015999999999998</v>
      </c>
      <c r="AY28" s="33">
        <v>10</v>
      </c>
      <c r="AZ28" s="11"/>
      <c r="BA28" s="15"/>
      <c r="BB28" s="11"/>
      <c r="BC28" s="26"/>
      <c r="BD28" s="31"/>
      <c r="BE28" s="33">
        <v>10</v>
      </c>
      <c r="BF28" s="11">
        <v>46.6</v>
      </c>
      <c r="BG28" s="15">
        <f t="shared" ref="BG28:BG38" si="253">BF28</f>
        <v>46.6</v>
      </c>
      <c r="BH28" s="11">
        <f t="shared" ref="BH28" si="254">BF28*0.37</f>
        <v>17.242000000000001</v>
      </c>
      <c r="BI28" s="26">
        <f>BF28*0.29</f>
        <v>13.513999999999999</v>
      </c>
      <c r="BJ28" s="31">
        <f t="shared" si="38"/>
        <v>63.841999999999999</v>
      </c>
      <c r="BK28" s="33">
        <v>10</v>
      </c>
      <c r="BL28" s="11">
        <v>49.9</v>
      </c>
      <c r="BM28" s="15">
        <f t="shared" si="39"/>
        <v>49.9</v>
      </c>
      <c r="BN28" s="11">
        <f t="shared" si="40"/>
        <v>17.465</v>
      </c>
      <c r="BO28" s="26">
        <f t="shared" si="41"/>
        <v>12.974</v>
      </c>
      <c r="BP28" s="31">
        <f t="shared" si="42"/>
        <v>67.364999999999995</v>
      </c>
      <c r="BQ28" s="33">
        <v>10</v>
      </c>
      <c r="BR28" s="11"/>
      <c r="BS28" s="15"/>
      <c r="BT28" s="11"/>
      <c r="BU28" s="26"/>
      <c r="BV28" s="31"/>
      <c r="BW28" s="33"/>
      <c r="BX28" s="11"/>
      <c r="BY28" s="15"/>
      <c r="BZ28" s="11"/>
      <c r="CA28" s="26"/>
      <c r="CB28" s="31"/>
      <c r="CC28" s="33">
        <v>10</v>
      </c>
      <c r="CD28" s="11"/>
      <c r="CE28" s="15"/>
      <c r="CF28" s="11"/>
      <c r="CG28" s="26"/>
      <c r="CH28" s="31"/>
      <c r="CI28" s="33">
        <v>10</v>
      </c>
      <c r="CJ28" s="11"/>
      <c r="CK28" s="15"/>
      <c r="CL28" s="11"/>
      <c r="CM28" s="26"/>
      <c r="CN28" s="31"/>
      <c r="CO28" s="33">
        <v>10</v>
      </c>
      <c r="CP28" s="11">
        <v>40.9</v>
      </c>
      <c r="CQ28" s="15">
        <f t="shared" si="118"/>
        <v>40.9</v>
      </c>
      <c r="CR28" s="11">
        <f t="shared" si="229"/>
        <v>12.679</v>
      </c>
      <c r="CS28" s="26">
        <f t="shared" si="230"/>
        <v>11.452</v>
      </c>
      <c r="CT28" s="31">
        <f t="shared" si="55"/>
        <v>53.579000000000001</v>
      </c>
      <c r="CU28" s="33"/>
      <c r="CV28" s="11"/>
      <c r="CW28" s="15"/>
      <c r="CX28" s="11"/>
      <c r="CY28" s="26"/>
      <c r="CZ28" s="31"/>
      <c r="DA28" s="33">
        <v>10</v>
      </c>
      <c r="DB28" s="11"/>
      <c r="DC28" s="15"/>
      <c r="DD28" s="11"/>
      <c r="DE28" s="26"/>
      <c r="DF28" s="31"/>
      <c r="DG28" s="33">
        <v>10</v>
      </c>
      <c r="DH28" s="11"/>
      <c r="DI28" s="15"/>
      <c r="DJ28" s="11"/>
      <c r="DK28" s="26"/>
      <c r="DL28" s="31"/>
      <c r="DM28" s="33"/>
      <c r="DN28" s="11"/>
      <c r="DO28" s="15"/>
      <c r="DP28" s="11"/>
      <c r="DQ28" s="26"/>
      <c r="DR28" s="31"/>
      <c r="DS28" s="33">
        <v>10</v>
      </c>
      <c r="DT28" s="11"/>
      <c r="DU28" s="15"/>
      <c r="DV28" s="11"/>
      <c r="DW28" s="26"/>
      <c r="DX28" s="31"/>
      <c r="DY28" s="33">
        <v>10</v>
      </c>
      <c r="DZ28" s="11"/>
      <c r="EA28" s="15"/>
      <c r="EB28" s="11"/>
      <c r="EC28" s="26"/>
      <c r="ED28" s="31"/>
      <c r="EE28" s="33">
        <v>10</v>
      </c>
      <c r="EF28" s="11"/>
      <c r="EG28" s="15"/>
      <c r="EH28" s="11"/>
      <c r="EI28" s="26"/>
      <c r="EJ28" s="31"/>
      <c r="EK28" s="33">
        <v>10</v>
      </c>
      <c r="EL28" s="11"/>
      <c r="EM28" s="15"/>
      <c r="EN28" s="11"/>
      <c r="EO28" s="26"/>
      <c r="EP28" s="31"/>
      <c r="EQ28" s="33">
        <v>10</v>
      </c>
      <c r="ER28" s="11">
        <v>25.65</v>
      </c>
      <c r="ES28" s="15">
        <f t="shared" ref="ES28:ES31" si="255">ER28</f>
        <v>25.65</v>
      </c>
      <c r="ET28" s="11">
        <f t="shared" ref="ET28:ET31" si="256">ER28*0.17</f>
        <v>4.3605</v>
      </c>
      <c r="EU28" s="26">
        <f t="shared" si="232"/>
        <v>3.8474999999999997</v>
      </c>
      <c r="EV28" s="31">
        <f t="shared" si="78"/>
        <v>30.0105</v>
      </c>
      <c r="EW28" s="33">
        <v>10</v>
      </c>
      <c r="EX28" s="11"/>
      <c r="EY28" s="15"/>
      <c r="EZ28" s="11"/>
      <c r="FA28" s="26"/>
      <c r="FB28" s="31"/>
      <c r="FC28" s="33">
        <v>10</v>
      </c>
      <c r="FD28" s="11"/>
      <c r="FE28" s="15"/>
      <c r="FF28" s="11"/>
      <c r="FG28" s="26"/>
      <c r="FH28" s="31"/>
      <c r="FI28" s="33">
        <v>10</v>
      </c>
      <c r="FJ28" s="11"/>
      <c r="FK28" s="15"/>
      <c r="FL28" s="11"/>
      <c r="FM28" s="26"/>
      <c r="FN28" s="31"/>
      <c r="FO28" s="33">
        <v>10</v>
      </c>
      <c r="FP28" s="11"/>
      <c r="FQ28" s="15"/>
      <c r="FR28" s="11"/>
      <c r="FS28" s="26"/>
      <c r="FT28" s="31"/>
      <c r="FU28" s="33"/>
      <c r="FV28" s="11"/>
      <c r="FW28" s="15"/>
      <c r="FX28" s="11"/>
      <c r="FY28" s="26"/>
      <c r="FZ28" s="31"/>
      <c r="GA28" s="33">
        <v>10</v>
      </c>
      <c r="GB28" s="11"/>
      <c r="GC28" s="15"/>
      <c r="GD28" s="11"/>
      <c r="GE28" s="26"/>
      <c r="GF28" s="31"/>
      <c r="GG28" s="33"/>
      <c r="GH28" s="11"/>
      <c r="GI28" s="15"/>
      <c r="GJ28" s="11"/>
      <c r="GK28" s="26"/>
      <c r="GL28" s="31"/>
      <c r="GM28" s="33">
        <v>10</v>
      </c>
      <c r="GN28" s="11">
        <v>48</v>
      </c>
      <c r="GO28" s="15">
        <f t="shared" si="215"/>
        <v>48</v>
      </c>
      <c r="GP28" s="11">
        <f t="shared" si="235"/>
        <v>12.96</v>
      </c>
      <c r="GQ28" s="26">
        <f t="shared" si="236"/>
        <v>12.48</v>
      </c>
      <c r="GR28" s="31">
        <f t="shared" si="122"/>
        <v>60.96</v>
      </c>
      <c r="GS28" s="33"/>
      <c r="GT28" s="33"/>
      <c r="GU28" s="33"/>
      <c r="GV28" s="33"/>
      <c r="GW28" s="33"/>
      <c r="GX28" s="33"/>
      <c r="GY28" s="27">
        <f t="shared" si="99"/>
        <v>44.412499999999994</v>
      </c>
      <c r="GZ28" s="26">
        <f t="shared" si="100"/>
        <v>44.412499999999994</v>
      </c>
      <c r="HA28" s="27">
        <f t="shared" si="237"/>
        <v>11.119884615384617</v>
      </c>
      <c r="HB28" s="26">
        <f t="shared" si="238"/>
        <v>8.5518692307692294</v>
      </c>
      <c r="HC28" s="27">
        <f t="shared" si="103"/>
        <v>54.436401249999989</v>
      </c>
      <c r="HD28" s="26">
        <f t="shared" si="104"/>
        <v>54.436401249999996</v>
      </c>
      <c r="HE28" s="27">
        <f t="shared" si="105"/>
        <v>11.647894707153842</v>
      </c>
      <c r="HF28" s="26">
        <f t="shared" si="106"/>
        <v>9.0778947071538436</v>
      </c>
      <c r="HG28" s="27">
        <f t="shared" si="123"/>
        <v>66.084295957153827</v>
      </c>
      <c r="HH28" s="26">
        <f t="shared" si="108"/>
        <v>66.084295957153827</v>
      </c>
      <c r="HI28" s="27">
        <f t="shared" si="109"/>
        <v>66</v>
      </c>
      <c r="HJ28" s="43">
        <v>10734</v>
      </c>
      <c r="HK28" s="15">
        <v>708444.00490012811</v>
      </c>
      <c r="HL28" s="15">
        <v>647887.70490012807</v>
      </c>
      <c r="HM28" s="15">
        <v>60556.3</v>
      </c>
    </row>
    <row r="29" spans="1:221">
      <c r="A29" s="29" t="s">
        <v>86</v>
      </c>
      <c r="B29" s="13" t="s">
        <v>177</v>
      </c>
      <c r="C29" s="33">
        <v>15</v>
      </c>
      <c r="D29" s="11"/>
      <c r="E29" s="15"/>
      <c r="F29" s="11"/>
      <c r="G29" s="26"/>
      <c r="H29" s="31"/>
      <c r="I29" s="33">
        <v>15</v>
      </c>
      <c r="J29" s="11">
        <v>61.05</v>
      </c>
      <c r="K29" s="15">
        <f t="shared" si="5"/>
        <v>61.05</v>
      </c>
      <c r="L29" s="11">
        <f t="shared" si="6"/>
        <v>18.314999999999998</v>
      </c>
      <c r="M29" s="26">
        <f t="shared" si="216"/>
        <v>11.599499999999999</v>
      </c>
      <c r="N29" s="31">
        <f t="shared" si="8"/>
        <v>79.364999999999995</v>
      </c>
      <c r="O29" s="33">
        <v>15</v>
      </c>
      <c r="P29" s="11">
        <v>69.75</v>
      </c>
      <c r="Q29" s="15">
        <f t="shared" si="239"/>
        <v>69.75</v>
      </c>
      <c r="R29" s="11">
        <f t="shared" si="217"/>
        <v>14.647499999999999</v>
      </c>
      <c r="S29" s="26">
        <f t="shared" si="218"/>
        <v>12.555</v>
      </c>
      <c r="T29" s="31">
        <f t="shared" si="12"/>
        <v>84.397499999999994</v>
      </c>
      <c r="U29" s="33">
        <v>15</v>
      </c>
      <c r="V29" s="28">
        <v>69.75</v>
      </c>
      <c r="W29" s="15">
        <f t="shared" si="13"/>
        <v>69.75</v>
      </c>
      <c r="X29" s="11">
        <f t="shared" si="219"/>
        <v>18.8325</v>
      </c>
      <c r="Y29" s="26">
        <f t="shared" si="220"/>
        <v>15.345000000000001</v>
      </c>
      <c r="Z29" s="31">
        <f t="shared" si="16"/>
        <v>88.582499999999996</v>
      </c>
      <c r="AA29" s="33">
        <v>15</v>
      </c>
      <c r="AB29" s="11">
        <v>72.599999999999994</v>
      </c>
      <c r="AC29" s="15">
        <f t="shared" si="17"/>
        <v>72.599999999999994</v>
      </c>
      <c r="AD29" s="28">
        <f t="shared" si="221"/>
        <v>27.587999999999997</v>
      </c>
      <c r="AE29" s="26">
        <f t="shared" si="240"/>
        <v>23.231999999999999</v>
      </c>
      <c r="AF29" s="31">
        <f t="shared" si="20"/>
        <v>100.18799999999999</v>
      </c>
      <c r="AG29" s="33">
        <v>15</v>
      </c>
      <c r="AH29" s="11">
        <v>70.95</v>
      </c>
      <c r="AI29" s="15">
        <f t="shared" si="130"/>
        <v>70.95</v>
      </c>
      <c r="AJ29" s="11">
        <f t="shared" si="223"/>
        <v>7.0950000000000006</v>
      </c>
      <c r="AK29" s="26">
        <f t="shared" si="132"/>
        <v>6.3855000000000004</v>
      </c>
      <c r="AL29" s="31">
        <f t="shared" si="24"/>
        <v>78.045000000000002</v>
      </c>
      <c r="AM29" s="33">
        <v>15</v>
      </c>
      <c r="AN29" s="11">
        <v>66.150000000000006</v>
      </c>
      <c r="AO29" s="15">
        <f t="shared" si="224"/>
        <v>66.150000000000006</v>
      </c>
      <c r="AP29" s="11">
        <f t="shared" si="225"/>
        <v>15.876000000000001</v>
      </c>
      <c r="AQ29" s="26">
        <f t="shared" si="226"/>
        <v>3.1752000000000002</v>
      </c>
      <c r="AR29" s="31">
        <f t="shared" si="28"/>
        <v>82.02600000000001</v>
      </c>
      <c r="AS29" s="33">
        <v>15</v>
      </c>
      <c r="AT29" s="11">
        <v>48.4</v>
      </c>
      <c r="AU29" s="15">
        <f t="shared" si="29"/>
        <v>48.4</v>
      </c>
      <c r="AV29" s="11">
        <f t="shared" si="227"/>
        <v>11.616</v>
      </c>
      <c r="AW29" s="26">
        <f t="shared" si="228"/>
        <v>8.7119999999999997</v>
      </c>
      <c r="AX29" s="31">
        <f t="shared" si="32"/>
        <v>60.015999999999998</v>
      </c>
      <c r="AY29" s="33">
        <v>15</v>
      </c>
      <c r="AZ29" s="11"/>
      <c r="BA29" s="15"/>
      <c r="BB29" s="11"/>
      <c r="BC29" s="26"/>
      <c r="BD29" s="31"/>
      <c r="BE29" s="33">
        <v>15</v>
      </c>
      <c r="BF29" s="11"/>
      <c r="BG29" s="15"/>
      <c r="BH29" s="11"/>
      <c r="BI29" s="26"/>
      <c r="BJ29" s="31"/>
      <c r="BK29" s="33">
        <v>15</v>
      </c>
      <c r="BL29" s="11">
        <v>74.849999999999994</v>
      </c>
      <c r="BM29" s="15">
        <f t="shared" si="39"/>
        <v>74.849999999999994</v>
      </c>
      <c r="BN29" s="11">
        <f t="shared" si="40"/>
        <v>26.197499999999998</v>
      </c>
      <c r="BO29" s="26">
        <f t="shared" si="41"/>
        <v>19.460999999999999</v>
      </c>
      <c r="BP29" s="31">
        <f t="shared" si="42"/>
        <v>101.04749999999999</v>
      </c>
      <c r="BQ29" s="33">
        <v>15</v>
      </c>
      <c r="BR29" s="11"/>
      <c r="BS29" s="15"/>
      <c r="BT29" s="11"/>
      <c r="BU29" s="26"/>
      <c r="BV29" s="31"/>
      <c r="BW29" s="33"/>
      <c r="BX29" s="11"/>
      <c r="BY29" s="15"/>
      <c r="BZ29" s="11"/>
      <c r="CA29" s="26"/>
      <c r="CB29" s="31"/>
      <c r="CC29" s="33">
        <v>15</v>
      </c>
      <c r="CD29" s="11"/>
      <c r="CE29" s="15"/>
      <c r="CF29" s="11"/>
      <c r="CG29" s="26"/>
      <c r="CH29" s="31"/>
      <c r="CI29" s="33">
        <v>15</v>
      </c>
      <c r="CJ29" s="11"/>
      <c r="CK29" s="15"/>
      <c r="CL29" s="11"/>
      <c r="CM29" s="26"/>
      <c r="CN29" s="31"/>
      <c r="CO29" s="33">
        <v>15</v>
      </c>
      <c r="CP29" s="11">
        <v>61.35</v>
      </c>
      <c r="CQ29" s="15">
        <f t="shared" si="118"/>
        <v>61.35</v>
      </c>
      <c r="CR29" s="11">
        <f t="shared" si="229"/>
        <v>19.0185</v>
      </c>
      <c r="CS29" s="26">
        <f t="shared" si="230"/>
        <v>17.178000000000001</v>
      </c>
      <c r="CT29" s="31">
        <f t="shared" si="55"/>
        <v>80.368499999999997</v>
      </c>
      <c r="CU29" s="33"/>
      <c r="CV29" s="11"/>
      <c r="CW29" s="15"/>
      <c r="CX29" s="11"/>
      <c r="CY29" s="26"/>
      <c r="CZ29" s="31"/>
      <c r="DA29" s="33">
        <v>15</v>
      </c>
      <c r="DB29" s="11"/>
      <c r="DC29" s="15"/>
      <c r="DD29" s="11"/>
      <c r="DE29" s="26"/>
      <c r="DF29" s="31"/>
      <c r="DG29" s="33">
        <v>15</v>
      </c>
      <c r="DH29" s="11"/>
      <c r="DI29" s="15"/>
      <c r="DJ29" s="11"/>
      <c r="DK29" s="26"/>
      <c r="DL29" s="31"/>
      <c r="DM29" s="33"/>
      <c r="DN29" s="11"/>
      <c r="DO29" s="15"/>
      <c r="DP29" s="11"/>
      <c r="DQ29" s="26"/>
      <c r="DR29" s="31"/>
      <c r="DS29" s="33">
        <v>15</v>
      </c>
      <c r="DT29" s="11"/>
      <c r="DU29" s="15"/>
      <c r="DV29" s="11"/>
      <c r="DW29" s="26"/>
      <c r="DX29" s="31"/>
      <c r="DY29" s="33">
        <v>15</v>
      </c>
      <c r="DZ29" s="11"/>
      <c r="EA29" s="15"/>
      <c r="EB29" s="11"/>
      <c r="EC29" s="26"/>
      <c r="ED29" s="31"/>
      <c r="EE29" s="33">
        <v>15</v>
      </c>
      <c r="EF29" s="11"/>
      <c r="EG29" s="15"/>
      <c r="EH29" s="11"/>
      <c r="EI29" s="26"/>
      <c r="EJ29" s="31"/>
      <c r="EK29" s="33">
        <v>15</v>
      </c>
      <c r="EL29" s="11"/>
      <c r="EM29" s="15"/>
      <c r="EN29" s="11"/>
      <c r="EO29" s="26"/>
      <c r="EP29" s="31"/>
      <c r="EQ29" s="33">
        <v>15</v>
      </c>
      <c r="ER29" s="11">
        <v>15.39</v>
      </c>
      <c r="ES29" s="15">
        <f t="shared" si="255"/>
        <v>15.39</v>
      </c>
      <c r="ET29" s="11">
        <f t="shared" si="256"/>
        <v>2.6163000000000003</v>
      </c>
      <c r="EU29" s="26">
        <f t="shared" si="232"/>
        <v>2.3085</v>
      </c>
      <c r="EV29" s="31">
        <f t="shared" si="78"/>
        <v>18.0063</v>
      </c>
      <c r="EW29" s="33">
        <v>15</v>
      </c>
      <c r="EX29" s="11"/>
      <c r="EY29" s="15"/>
      <c r="EZ29" s="11"/>
      <c r="FA29" s="26"/>
      <c r="FB29" s="31"/>
      <c r="FC29" s="33">
        <v>15</v>
      </c>
      <c r="FD29" s="11"/>
      <c r="FE29" s="15"/>
      <c r="FF29" s="11"/>
      <c r="FG29" s="26"/>
      <c r="FH29" s="31"/>
      <c r="FI29" s="33">
        <v>15</v>
      </c>
      <c r="FJ29" s="11"/>
      <c r="FK29" s="15"/>
      <c r="FL29" s="11"/>
      <c r="FM29" s="26"/>
      <c r="FN29" s="31"/>
      <c r="FO29" s="33">
        <v>15</v>
      </c>
      <c r="FP29" s="11"/>
      <c r="FQ29" s="15"/>
      <c r="FR29" s="11"/>
      <c r="FS29" s="26"/>
      <c r="FT29" s="31"/>
      <c r="FU29" s="33"/>
      <c r="FV29" s="11"/>
      <c r="FW29" s="15"/>
      <c r="FX29" s="11"/>
      <c r="FY29" s="26"/>
      <c r="FZ29" s="31"/>
      <c r="GA29" s="33">
        <v>15</v>
      </c>
      <c r="GB29" s="11"/>
      <c r="GC29" s="15"/>
      <c r="GD29" s="11"/>
      <c r="GE29" s="26"/>
      <c r="GF29" s="31"/>
      <c r="GG29" s="33"/>
      <c r="GH29" s="11"/>
      <c r="GI29" s="15"/>
      <c r="GJ29" s="11"/>
      <c r="GK29" s="26"/>
      <c r="GL29" s="31"/>
      <c r="GM29" s="33">
        <v>15</v>
      </c>
      <c r="GN29" s="11">
        <v>72</v>
      </c>
      <c r="GO29" s="15">
        <f t="shared" si="215"/>
        <v>72</v>
      </c>
      <c r="GP29" s="11">
        <f t="shared" si="235"/>
        <v>19.440000000000001</v>
      </c>
      <c r="GQ29" s="26">
        <f t="shared" si="236"/>
        <v>18.72</v>
      </c>
      <c r="GR29" s="31">
        <f t="shared" si="122"/>
        <v>91.44</v>
      </c>
      <c r="GS29" s="33"/>
      <c r="GT29" s="33"/>
      <c r="GU29" s="33"/>
      <c r="GV29" s="33"/>
      <c r="GW29" s="33"/>
      <c r="GX29" s="33"/>
      <c r="GY29" s="27">
        <f t="shared" si="99"/>
        <v>62.021818181818183</v>
      </c>
      <c r="GZ29" s="26">
        <f t="shared" si="100"/>
        <v>62.021818181818183</v>
      </c>
      <c r="HA29" s="27">
        <f t="shared" si="237"/>
        <v>15.103524999999998</v>
      </c>
      <c r="HB29" s="26">
        <f t="shared" si="238"/>
        <v>11.555974999999998</v>
      </c>
      <c r="HC29" s="27">
        <f t="shared" si="103"/>
        <v>76.020142545454547</v>
      </c>
      <c r="HD29" s="26">
        <f t="shared" si="104"/>
        <v>76.020142545454547</v>
      </c>
      <c r="HE29" s="27">
        <f t="shared" si="105"/>
        <v>15.806783022249997</v>
      </c>
      <c r="HF29" s="26">
        <f t="shared" si="106"/>
        <v>12.266783022249998</v>
      </c>
      <c r="HG29" s="27">
        <f t="shared" si="123"/>
        <v>91.826925567704549</v>
      </c>
      <c r="HH29" s="26">
        <f t="shared" si="108"/>
        <v>91.826925567704549</v>
      </c>
      <c r="HI29" s="27">
        <f t="shared" si="109"/>
        <v>92</v>
      </c>
      <c r="HJ29" s="43">
        <v>12916</v>
      </c>
      <c r="HK29" s="15">
        <v>1188272.0047798378</v>
      </c>
      <c r="HL29" s="15">
        <v>1041122.0947798378</v>
      </c>
      <c r="HM29" s="15">
        <v>147149.91</v>
      </c>
    </row>
    <row r="30" spans="1:221">
      <c r="A30" s="29" t="s">
        <v>87</v>
      </c>
      <c r="B30" s="13" t="s">
        <v>88</v>
      </c>
      <c r="C30" s="33">
        <v>10</v>
      </c>
      <c r="D30" s="11"/>
      <c r="E30" s="15"/>
      <c r="F30" s="11"/>
      <c r="G30" s="26"/>
      <c r="H30" s="31"/>
      <c r="I30" s="33">
        <v>10</v>
      </c>
      <c r="J30" s="11">
        <v>40.700000000000003</v>
      </c>
      <c r="K30" s="15">
        <f t="shared" si="5"/>
        <v>40.700000000000003</v>
      </c>
      <c r="L30" s="11">
        <f t="shared" si="6"/>
        <v>12.21</v>
      </c>
      <c r="M30" s="26">
        <f t="shared" si="216"/>
        <v>7.7330000000000005</v>
      </c>
      <c r="N30" s="31">
        <f t="shared" si="8"/>
        <v>52.910000000000004</v>
      </c>
      <c r="O30" s="33">
        <v>10</v>
      </c>
      <c r="P30" s="11">
        <v>46.5</v>
      </c>
      <c r="Q30" s="15">
        <f t="shared" si="239"/>
        <v>46.5</v>
      </c>
      <c r="R30" s="11">
        <f t="shared" si="217"/>
        <v>9.7649999999999988</v>
      </c>
      <c r="S30" s="26">
        <f t="shared" si="218"/>
        <v>8.3699999999999992</v>
      </c>
      <c r="T30" s="31">
        <f t="shared" si="12"/>
        <v>56.265000000000001</v>
      </c>
      <c r="U30" s="33">
        <v>10</v>
      </c>
      <c r="V30" s="28">
        <v>46.5</v>
      </c>
      <c r="W30" s="15">
        <f t="shared" si="13"/>
        <v>46.5</v>
      </c>
      <c r="X30" s="11">
        <f t="shared" si="219"/>
        <v>12.555000000000001</v>
      </c>
      <c r="Y30" s="26">
        <f t="shared" si="220"/>
        <v>10.23</v>
      </c>
      <c r="Z30" s="31">
        <f t="shared" si="16"/>
        <v>59.055</v>
      </c>
      <c r="AA30" s="33">
        <v>10</v>
      </c>
      <c r="AB30" s="11"/>
      <c r="AC30" s="15"/>
      <c r="AD30" s="28"/>
      <c r="AE30" s="26"/>
      <c r="AF30" s="31">
        <f t="shared" si="20"/>
        <v>0</v>
      </c>
      <c r="AG30" s="33">
        <v>10</v>
      </c>
      <c r="AH30" s="11">
        <v>47.3</v>
      </c>
      <c r="AI30" s="15">
        <f t="shared" si="130"/>
        <v>47.3</v>
      </c>
      <c r="AJ30" s="11">
        <f t="shared" si="223"/>
        <v>4.7299999999999995</v>
      </c>
      <c r="AK30" s="26">
        <f t="shared" si="132"/>
        <v>4.2569999999999997</v>
      </c>
      <c r="AL30" s="31">
        <f t="shared" si="24"/>
        <v>52.029999999999994</v>
      </c>
      <c r="AM30" s="33">
        <v>10</v>
      </c>
      <c r="AN30" s="11">
        <v>44.1</v>
      </c>
      <c r="AO30" s="15">
        <f t="shared" si="224"/>
        <v>44.1</v>
      </c>
      <c r="AP30" s="11">
        <f t="shared" si="225"/>
        <v>10.584</v>
      </c>
      <c r="AQ30" s="26">
        <f t="shared" si="226"/>
        <v>2.1168</v>
      </c>
      <c r="AR30" s="31">
        <f t="shared" si="28"/>
        <v>54.683999999999997</v>
      </c>
      <c r="AS30" s="33">
        <v>10</v>
      </c>
      <c r="AT30" s="11">
        <v>48.4</v>
      </c>
      <c r="AU30" s="15">
        <f t="shared" si="29"/>
        <v>48.4</v>
      </c>
      <c r="AV30" s="11">
        <f t="shared" si="227"/>
        <v>11.616</v>
      </c>
      <c r="AW30" s="26">
        <f t="shared" si="228"/>
        <v>8.7119999999999997</v>
      </c>
      <c r="AX30" s="31">
        <f t="shared" si="32"/>
        <v>60.015999999999998</v>
      </c>
      <c r="AY30" s="33">
        <v>10</v>
      </c>
      <c r="AZ30" s="11">
        <v>45.1</v>
      </c>
      <c r="BA30" s="15">
        <f t="shared" ref="BA30" si="257">AZ30</f>
        <v>45.1</v>
      </c>
      <c r="BB30" s="11">
        <f t="shared" ref="BB30" si="258">AZ30*0.41</f>
        <v>18.491</v>
      </c>
      <c r="BC30" s="26">
        <f t="shared" ref="BC30" si="259">AZ30*0.36</f>
        <v>16.236000000000001</v>
      </c>
      <c r="BD30" s="31">
        <f t="shared" si="36"/>
        <v>63.591000000000001</v>
      </c>
      <c r="BE30" s="33">
        <v>10</v>
      </c>
      <c r="BF30" s="11">
        <v>46.6</v>
      </c>
      <c r="BG30" s="15">
        <f t="shared" si="253"/>
        <v>46.6</v>
      </c>
      <c r="BH30" s="11">
        <f t="shared" ref="BH30" si="260">BF30*0.37</f>
        <v>17.242000000000001</v>
      </c>
      <c r="BI30" s="26">
        <f>BF30*0.29</f>
        <v>13.513999999999999</v>
      </c>
      <c r="BJ30" s="31">
        <f t="shared" si="38"/>
        <v>63.841999999999999</v>
      </c>
      <c r="BK30" s="33">
        <v>10</v>
      </c>
      <c r="BL30" s="11">
        <v>49.9</v>
      </c>
      <c r="BM30" s="15">
        <f t="shared" si="39"/>
        <v>49.9</v>
      </c>
      <c r="BN30" s="11">
        <f t="shared" si="40"/>
        <v>17.465</v>
      </c>
      <c r="BO30" s="26">
        <f t="shared" si="41"/>
        <v>12.974</v>
      </c>
      <c r="BP30" s="31">
        <f t="shared" si="42"/>
        <v>67.364999999999995</v>
      </c>
      <c r="BQ30" s="33">
        <v>10</v>
      </c>
      <c r="BR30" s="11">
        <v>207.6</v>
      </c>
      <c r="BS30" s="15">
        <f>BR30</f>
        <v>207.6</v>
      </c>
      <c r="BT30" s="11">
        <f>BR30*0.54</f>
        <v>112.104</v>
      </c>
      <c r="BU30" s="26">
        <f>BR30*0.43</f>
        <v>89.268000000000001</v>
      </c>
      <c r="BV30" s="31">
        <f t="shared" si="46"/>
        <v>319.70400000000001</v>
      </c>
      <c r="BW30" s="33"/>
      <c r="BX30" s="11"/>
      <c r="BY30" s="15"/>
      <c r="BZ30" s="11"/>
      <c r="CA30" s="26"/>
      <c r="CB30" s="31"/>
      <c r="CC30" s="33">
        <v>10</v>
      </c>
      <c r="CD30" s="11"/>
      <c r="CE30" s="15"/>
      <c r="CF30" s="11"/>
      <c r="CG30" s="26"/>
      <c r="CH30" s="31"/>
      <c r="CI30" s="33">
        <v>10</v>
      </c>
      <c r="CJ30" s="11">
        <v>50</v>
      </c>
      <c r="CK30" s="15">
        <f>CJ30</f>
        <v>50</v>
      </c>
      <c r="CL30" s="11">
        <f>CJ30*0.28</f>
        <v>14.000000000000002</v>
      </c>
      <c r="CM30" s="26">
        <f>CJ30*0.22</f>
        <v>11</v>
      </c>
      <c r="CN30" s="31">
        <f t="shared" si="53"/>
        <v>64</v>
      </c>
      <c r="CO30" s="33">
        <v>10</v>
      </c>
      <c r="CP30" s="11">
        <v>40.9</v>
      </c>
      <c r="CQ30" s="15">
        <f t="shared" si="118"/>
        <v>40.9</v>
      </c>
      <c r="CR30" s="11">
        <f t="shared" si="229"/>
        <v>12.679</v>
      </c>
      <c r="CS30" s="26">
        <f t="shared" si="230"/>
        <v>11.452</v>
      </c>
      <c r="CT30" s="31">
        <f t="shared" si="55"/>
        <v>53.579000000000001</v>
      </c>
      <c r="CU30" s="33"/>
      <c r="CV30" s="11"/>
      <c r="CW30" s="15"/>
      <c r="CX30" s="11"/>
      <c r="CY30" s="26"/>
      <c r="CZ30" s="31"/>
      <c r="DA30" s="33">
        <v>10</v>
      </c>
      <c r="DB30" s="11"/>
      <c r="DC30" s="15"/>
      <c r="DD30" s="11"/>
      <c r="DE30" s="26"/>
      <c r="DF30" s="31"/>
      <c r="DG30" s="33">
        <v>10</v>
      </c>
      <c r="DH30" s="11"/>
      <c r="DI30" s="15"/>
      <c r="DJ30" s="11"/>
      <c r="DK30" s="26"/>
      <c r="DL30" s="31"/>
      <c r="DM30" s="33"/>
      <c r="DN30" s="11"/>
      <c r="DO30" s="15"/>
      <c r="DP30" s="11"/>
      <c r="DQ30" s="26"/>
      <c r="DR30" s="31"/>
      <c r="DS30" s="33">
        <v>10</v>
      </c>
      <c r="DT30" s="11"/>
      <c r="DU30" s="15"/>
      <c r="DV30" s="11"/>
      <c r="DW30" s="26"/>
      <c r="DX30" s="31"/>
      <c r="DY30" s="33">
        <v>10</v>
      </c>
      <c r="DZ30" s="11"/>
      <c r="EA30" s="15"/>
      <c r="EB30" s="11"/>
      <c r="EC30" s="26"/>
      <c r="ED30" s="31"/>
      <c r="EE30" s="33">
        <v>10</v>
      </c>
      <c r="EF30" s="11"/>
      <c r="EG30" s="15"/>
      <c r="EH30" s="11"/>
      <c r="EI30" s="26"/>
      <c r="EJ30" s="31"/>
      <c r="EK30" s="33">
        <v>10</v>
      </c>
      <c r="EL30" s="11"/>
      <c r="EM30" s="15"/>
      <c r="EN30" s="11"/>
      <c r="EO30" s="26"/>
      <c r="EP30" s="31"/>
      <c r="EQ30" s="33">
        <v>10</v>
      </c>
      <c r="ER30" s="11">
        <v>10.26</v>
      </c>
      <c r="ES30" s="15">
        <f t="shared" si="255"/>
        <v>10.26</v>
      </c>
      <c r="ET30" s="11">
        <f t="shared" si="256"/>
        <v>1.7442000000000002</v>
      </c>
      <c r="EU30" s="26">
        <f t="shared" si="232"/>
        <v>1.5389999999999999</v>
      </c>
      <c r="EV30" s="31">
        <f t="shared" si="78"/>
        <v>12.004200000000001</v>
      </c>
      <c r="EW30" s="33">
        <v>10</v>
      </c>
      <c r="EX30" s="11"/>
      <c r="EY30" s="15"/>
      <c r="EZ30" s="11"/>
      <c r="FA30" s="26"/>
      <c r="FB30" s="31"/>
      <c r="FC30" s="33">
        <v>10</v>
      </c>
      <c r="FD30" s="11"/>
      <c r="FE30" s="15"/>
      <c r="FF30" s="11"/>
      <c r="FG30" s="26"/>
      <c r="FH30" s="31"/>
      <c r="FI30" s="33">
        <v>10</v>
      </c>
      <c r="FJ30" s="11">
        <v>53.3</v>
      </c>
      <c r="FK30" s="15">
        <f t="shared" si="250"/>
        <v>53.3</v>
      </c>
      <c r="FL30" s="11">
        <f t="shared" ref="FL30" si="261">FJ30*0.51</f>
        <v>27.183</v>
      </c>
      <c r="FM30" s="26">
        <f t="shared" ref="FM30" si="262">FJ30*0.49</f>
        <v>26.116999999999997</v>
      </c>
      <c r="FN30" s="31">
        <f t="shared" si="87"/>
        <v>80.483000000000004</v>
      </c>
      <c r="FO30" s="33">
        <v>10</v>
      </c>
      <c r="FP30" s="11">
        <v>52.3</v>
      </c>
      <c r="FQ30" s="15">
        <f t="shared" ref="FQ30" si="263">FP30</f>
        <v>52.3</v>
      </c>
      <c r="FR30" s="11">
        <f t="shared" ref="FR30" si="264">FP30*0.31</f>
        <v>16.212999999999997</v>
      </c>
      <c r="FS30" s="26">
        <f t="shared" ref="FS30" si="265">FP30*0.25</f>
        <v>13.074999999999999</v>
      </c>
      <c r="FT30" s="31">
        <f t="shared" si="91"/>
        <v>68.512999999999991</v>
      </c>
      <c r="FU30" s="33"/>
      <c r="FV30" s="11"/>
      <c r="FW30" s="15"/>
      <c r="FX30" s="11"/>
      <c r="FY30" s="26"/>
      <c r="FZ30" s="31"/>
      <c r="GA30" s="33">
        <v>10</v>
      </c>
      <c r="GB30" s="11">
        <v>51.7</v>
      </c>
      <c r="GC30" s="15">
        <f t="shared" si="233"/>
        <v>51.7</v>
      </c>
      <c r="GD30" s="11">
        <f t="shared" ref="GD30:GE30" si="266">GB30*0.19</f>
        <v>9.8230000000000004</v>
      </c>
      <c r="GE30" s="26">
        <f t="shared" si="266"/>
        <v>9.8230000000000004</v>
      </c>
      <c r="GF30" s="31">
        <f t="shared" si="94"/>
        <v>61.523000000000003</v>
      </c>
      <c r="GG30" s="33"/>
      <c r="GH30" s="11"/>
      <c r="GI30" s="15"/>
      <c r="GJ30" s="11"/>
      <c r="GK30" s="26"/>
      <c r="GL30" s="31"/>
      <c r="GM30" s="33">
        <v>10</v>
      </c>
      <c r="GN30" s="11">
        <v>48</v>
      </c>
      <c r="GO30" s="15">
        <f t="shared" si="215"/>
        <v>48</v>
      </c>
      <c r="GP30" s="11">
        <f t="shared" si="235"/>
        <v>12.96</v>
      </c>
      <c r="GQ30" s="26">
        <f t="shared" si="236"/>
        <v>12.48</v>
      </c>
      <c r="GR30" s="31">
        <f t="shared" si="122"/>
        <v>60.96</v>
      </c>
      <c r="GS30" s="33"/>
      <c r="GT30" s="33"/>
      <c r="GU30" s="33"/>
      <c r="GV30" s="33"/>
      <c r="GW30" s="33"/>
      <c r="GX30" s="33"/>
      <c r="GY30" s="27">
        <f t="shared" si="99"/>
        <v>54.656470588235294</v>
      </c>
      <c r="GZ30" s="26">
        <f t="shared" si="100"/>
        <v>54.656470588235294</v>
      </c>
      <c r="HA30" s="27">
        <f t="shared" si="237"/>
        <v>17.853566666666666</v>
      </c>
      <c r="HB30" s="26">
        <f t="shared" si="238"/>
        <v>14.383155555555554</v>
      </c>
      <c r="HC30" s="27">
        <f t="shared" si="103"/>
        <v>66.992435999999998</v>
      </c>
      <c r="HD30" s="26">
        <f t="shared" si="104"/>
        <v>66.992435999999998</v>
      </c>
      <c r="HE30" s="27">
        <f t="shared" si="105"/>
        <v>18.73786345377777</v>
      </c>
      <c r="HF30" s="26">
        <f t="shared" si="106"/>
        <v>15.267863453777775</v>
      </c>
      <c r="HG30" s="27">
        <f t="shared" si="123"/>
        <v>85.730299453777775</v>
      </c>
      <c r="HH30" s="26">
        <f t="shared" si="108"/>
        <v>85.730299453777775</v>
      </c>
      <c r="HI30" s="27">
        <f t="shared" si="109"/>
        <v>86</v>
      </c>
      <c r="HJ30" s="43">
        <v>8747</v>
      </c>
      <c r="HK30" s="15">
        <v>752242.000649528</v>
      </c>
      <c r="HL30" s="15">
        <v>687870.51064952801</v>
      </c>
      <c r="HM30" s="15">
        <v>64371.49</v>
      </c>
    </row>
    <row r="31" spans="1:221">
      <c r="A31" s="29" t="s">
        <v>89</v>
      </c>
      <c r="B31" s="13" t="s">
        <v>178</v>
      </c>
      <c r="C31" s="33">
        <v>10</v>
      </c>
      <c r="D31" s="11"/>
      <c r="E31" s="15"/>
      <c r="F31" s="11"/>
      <c r="G31" s="26"/>
      <c r="H31" s="31"/>
      <c r="I31" s="33">
        <v>10</v>
      </c>
      <c r="J31" s="11">
        <v>40.700000000000003</v>
      </c>
      <c r="K31" s="15">
        <f t="shared" si="5"/>
        <v>40.700000000000003</v>
      </c>
      <c r="L31" s="11">
        <f t="shared" si="6"/>
        <v>12.21</v>
      </c>
      <c r="M31" s="26">
        <f t="shared" si="216"/>
        <v>7.7330000000000005</v>
      </c>
      <c r="N31" s="31">
        <f t="shared" si="8"/>
        <v>52.910000000000004</v>
      </c>
      <c r="O31" s="33">
        <v>10</v>
      </c>
      <c r="P31" s="11">
        <v>46.5</v>
      </c>
      <c r="Q31" s="15">
        <f t="shared" si="239"/>
        <v>46.5</v>
      </c>
      <c r="R31" s="11">
        <f t="shared" si="217"/>
        <v>9.7649999999999988</v>
      </c>
      <c r="S31" s="26">
        <f t="shared" si="218"/>
        <v>8.3699999999999992</v>
      </c>
      <c r="T31" s="31">
        <f t="shared" si="12"/>
        <v>56.265000000000001</v>
      </c>
      <c r="U31" s="33">
        <v>10</v>
      </c>
      <c r="V31" s="28">
        <v>46.5</v>
      </c>
      <c r="W31" s="15">
        <f t="shared" si="13"/>
        <v>46.5</v>
      </c>
      <c r="X31" s="11">
        <f t="shared" si="219"/>
        <v>12.555000000000001</v>
      </c>
      <c r="Y31" s="26">
        <f t="shared" si="220"/>
        <v>10.23</v>
      </c>
      <c r="Z31" s="31">
        <f t="shared" si="16"/>
        <v>59.055</v>
      </c>
      <c r="AA31" s="33">
        <v>10</v>
      </c>
      <c r="AB31" s="11">
        <v>48.4</v>
      </c>
      <c r="AC31" s="15">
        <f t="shared" si="17"/>
        <v>48.4</v>
      </c>
      <c r="AD31" s="28">
        <f t="shared" si="221"/>
        <v>18.391999999999999</v>
      </c>
      <c r="AE31" s="26">
        <f t="shared" si="240"/>
        <v>15.488</v>
      </c>
      <c r="AF31" s="31">
        <f t="shared" si="20"/>
        <v>66.792000000000002</v>
      </c>
      <c r="AG31" s="33">
        <v>10</v>
      </c>
      <c r="AH31" s="11">
        <v>47.3</v>
      </c>
      <c r="AI31" s="15">
        <f t="shared" si="130"/>
        <v>47.3</v>
      </c>
      <c r="AJ31" s="11">
        <f t="shared" si="223"/>
        <v>4.7299999999999995</v>
      </c>
      <c r="AK31" s="26">
        <f t="shared" si="132"/>
        <v>4.2569999999999997</v>
      </c>
      <c r="AL31" s="31">
        <f t="shared" si="24"/>
        <v>52.029999999999994</v>
      </c>
      <c r="AM31" s="33">
        <v>10</v>
      </c>
      <c r="AN31" s="11">
        <v>44.1</v>
      </c>
      <c r="AO31" s="15">
        <f t="shared" si="224"/>
        <v>44.1</v>
      </c>
      <c r="AP31" s="11">
        <f t="shared" si="225"/>
        <v>10.584</v>
      </c>
      <c r="AQ31" s="26">
        <f t="shared" si="226"/>
        <v>2.1168</v>
      </c>
      <c r="AR31" s="31">
        <f t="shared" si="28"/>
        <v>54.683999999999997</v>
      </c>
      <c r="AS31" s="33">
        <v>10</v>
      </c>
      <c r="AT31" s="11"/>
      <c r="AU31" s="15"/>
      <c r="AV31" s="11"/>
      <c r="AW31" s="26"/>
      <c r="AX31" s="31"/>
      <c r="AY31" s="33">
        <v>10</v>
      </c>
      <c r="AZ31" s="11"/>
      <c r="BA31" s="15"/>
      <c r="BB31" s="11"/>
      <c r="BC31" s="26"/>
      <c r="BD31" s="31"/>
      <c r="BE31" s="33">
        <v>10</v>
      </c>
      <c r="BF31" s="11"/>
      <c r="BG31" s="15"/>
      <c r="BH31" s="11"/>
      <c r="BI31" s="26"/>
      <c r="BJ31" s="31"/>
      <c r="BK31" s="33">
        <v>10</v>
      </c>
      <c r="BL31" s="11">
        <v>49.9</v>
      </c>
      <c r="BM31" s="15">
        <f t="shared" si="39"/>
        <v>49.9</v>
      </c>
      <c r="BN31" s="11">
        <f t="shared" si="40"/>
        <v>17.465</v>
      </c>
      <c r="BO31" s="26">
        <f t="shared" si="41"/>
        <v>12.974</v>
      </c>
      <c r="BP31" s="31">
        <f t="shared" si="42"/>
        <v>67.364999999999995</v>
      </c>
      <c r="BQ31" s="33">
        <v>10</v>
      </c>
      <c r="BR31" s="11"/>
      <c r="BS31" s="15"/>
      <c r="BT31" s="11"/>
      <c r="BU31" s="26"/>
      <c r="BV31" s="31"/>
      <c r="BW31" s="33"/>
      <c r="BX31" s="11"/>
      <c r="BY31" s="15"/>
      <c r="BZ31" s="11"/>
      <c r="CA31" s="26"/>
      <c r="CB31" s="31"/>
      <c r="CC31" s="33">
        <v>10</v>
      </c>
      <c r="CD31" s="11"/>
      <c r="CE31" s="15"/>
      <c r="CF31" s="11"/>
      <c r="CG31" s="26"/>
      <c r="CH31" s="31"/>
      <c r="CI31" s="33">
        <v>10</v>
      </c>
      <c r="CJ31" s="11"/>
      <c r="CK31" s="15"/>
      <c r="CL31" s="11"/>
      <c r="CM31" s="26"/>
      <c r="CN31" s="31"/>
      <c r="CO31" s="33">
        <v>10</v>
      </c>
      <c r="CP31" s="11">
        <v>40.9</v>
      </c>
      <c r="CQ31" s="15">
        <f t="shared" si="118"/>
        <v>40.9</v>
      </c>
      <c r="CR31" s="11">
        <f t="shared" si="229"/>
        <v>12.679</v>
      </c>
      <c r="CS31" s="26">
        <f t="shared" si="230"/>
        <v>11.452</v>
      </c>
      <c r="CT31" s="31">
        <f t="shared" si="55"/>
        <v>53.579000000000001</v>
      </c>
      <c r="CU31" s="33"/>
      <c r="CV31" s="11"/>
      <c r="CW31" s="15"/>
      <c r="CX31" s="11"/>
      <c r="CY31" s="26"/>
      <c r="CZ31" s="31"/>
      <c r="DA31" s="33">
        <v>10</v>
      </c>
      <c r="DB31" s="11"/>
      <c r="DC31" s="15"/>
      <c r="DD31" s="11"/>
      <c r="DE31" s="26"/>
      <c r="DF31" s="31"/>
      <c r="DG31" s="33">
        <v>10</v>
      </c>
      <c r="DH31" s="11"/>
      <c r="DI31" s="15"/>
      <c r="DJ31" s="11"/>
      <c r="DK31" s="26"/>
      <c r="DL31" s="31"/>
      <c r="DM31" s="33"/>
      <c r="DN31" s="11"/>
      <c r="DO31" s="15"/>
      <c r="DP31" s="11"/>
      <c r="DQ31" s="26"/>
      <c r="DR31" s="31"/>
      <c r="DS31" s="33">
        <v>10</v>
      </c>
      <c r="DT31" s="11"/>
      <c r="DU31" s="15"/>
      <c r="DV31" s="11"/>
      <c r="DW31" s="26"/>
      <c r="DX31" s="31"/>
      <c r="DY31" s="33">
        <v>10</v>
      </c>
      <c r="DZ31" s="11"/>
      <c r="EA31" s="15"/>
      <c r="EB31" s="11"/>
      <c r="EC31" s="26"/>
      <c r="ED31" s="31"/>
      <c r="EE31" s="33">
        <v>10</v>
      </c>
      <c r="EF31" s="11"/>
      <c r="EG31" s="15"/>
      <c r="EH31" s="11"/>
      <c r="EI31" s="26"/>
      <c r="EJ31" s="31"/>
      <c r="EK31" s="33">
        <v>10</v>
      </c>
      <c r="EL31" s="11"/>
      <c r="EM31" s="15"/>
      <c r="EN31" s="11"/>
      <c r="EO31" s="26"/>
      <c r="EP31" s="31"/>
      <c r="EQ31" s="33">
        <v>10</v>
      </c>
      <c r="ER31" s="11">
        <v>5.13</v>
      </c>
      <c r="ES31" s="15">
        <f t="shared" si="255"/>
        <v>5.13</v>
      </c>
      <c r="ET31" s="11">
        <f t="shared" si="256"/>
        <v>0.8721000000000001</v>
      </c>
      <c r="EU31" s="26">
        <f t="shared" si="232"/>
        <v>0.76949999999999996</v>
      </c>
      <c r="EV31" s="31">
        <f t="shared" si="78"/>
        <v>6.0021000000000004</v>
      </c>
      <c r="EW31" s="33">
        <v>10</v>
      </c>
      <c r="EX31" s="11"/>
      <c r="EY31" s="15"/>
      <c r="EZ31" s="11"/>
      <c r="FA31" s="26"/>
      <c r="FB31" s="31"/>
      <c r="FC31" s="33">
        <v>10</v>
      </c>
      <c r="FD31" s="11"/>
      <c r="FE31" s="15"/>
      <c r="FF31" s="11"/>
      <c r="FG31" s="26"/>
      <c r="FH31" s="31"/>
      <c r="FI31" s="33">
        <v>10</v>
      </c>
      <c r="FJ31" s="11"/>
      <c r="FK31" s="15"/>
      <c r="FL31" s="11"/>
      <c r="FM31" s="26"/>
      <c r="FN31" s="31"/>
      <c r="FO31" s="33">
        <v>10</v>
      </c>
      <c r="FP31" s="11"/>
      <c r="FQ31" s="15"/>
      <c r="FR31" s="11"/>
      <c r="FS31" s="26"/>
      <c r="FT31" s="31"/>
      <c r="FU31" s="33"/>
      <c r="FV31" s="11"/>
      <c r="FW31" s="15"/>
      <c r="FX31" s="11"/>
      <c r="FY31" s="26"/>
      <c r="FZ31" s="31"/>
      <c r="GA31" s="33">
        <v>10</v>
      </c>
      <c r="GB31" s="11"/>
      <c r="GC31" s="15"/>
      <c r="GD31" s="11"/>
      <c r="GE31" s="26"/>
      <c r="GF31" s="31"/>
      <c r="GG31" s="33"/>
      <c r="GH31" s="11"/>
      <c r="GI31" s="15"/>
      <c r="GJ31" s="11"/>
      <c r="GK31" s="26"/>
      <c r="GL31" s="31"/>
      <c r="GM31" s="33">
        <v>10</v>
      </c>
      <c r="GN31" s="11"/>
      <c r="GO31" s="15"/>
      <c r="GP31" s="11"/>
      <c r="GQ31" s="26"/>
      <c r="GR31" s="31"/>
      <c r="GS31" s="33"/>
      <c r="GT31" s="33"/>
      <c r="GU31" s="33"/>
      <c r="GV31" s="33"/>
      <c r="GW31" s="33"/>
      <c r="GX31" s="33"/>
      <c r="GY31" s="27">
        <f t="shared" si="99"/>
        <v>41.047777777777775</v>
      </c>
      <c r="GZ31" s="26">
        <f t="shared" si="100"/>
        <v>41.047777777777775</v>
      </c>
      <c r="HA31" s="27">
        <f t="shared" si="237"/>
        <v>9.9252099999999999</v>
      </c>
      <c r="HB31" s="26">
        <f t="shared" si="238"/>
        <v>7.3390299999999984</v>
      </c>
      <c r="HC31" s="27">
        <f t="shared" si="103"/>
        <v>50.312261222222219</v>
      </c>
      <c r="HD31" s="26">
        <f t="shared" si="104"/>
        <v>50.312261222222219</v>
      </c>
      <c r="HE31" s="27">
        <f t="shared" si="105"/>
        <v>10.380453735299998</v>
      </c>
      <c r="HF31" s="26">
        <f t="shared" si="106"/>
        <v>7.7904537352999981</v>
      </c>
      <c r="HG31" s="27">
        <f t="shared" si="123"/>
        <v>60.692714957522213</v>
      </c>
      <c r="HH31" s="26">
        <f t="shared" si="108"/>
        <v>60.692714957522213</v>
      </c>
      <c r="HI31" s="27">
        <f t="shared" si="109"/>
        <v>61</v>
      </c>
      <c r="HJ31" s="43">
        <v>4179</v>
      </c>
      <c r="HK31" s="15">
        <v>254918.99619952799</v>
      </c>
      <c r="HL31" s="15">
        <v>222229.83619952798</v>
      </c>
      <c r="HM31" s="15">
        <v>32689.16</v>
      </c>
    </row>
    <row r="32" spans="1:221">
      <c r="A32" s="29" t="s">
        <v>90</v>
      </c>
      <c r="B32" s="13" t="s">
        <v>91</v>
      </c>
      <c r="C32" s="33">
        <v>40</v>
      </c>
      <c r="D32" s="11"/>
      <c r="E32" s="15"/>
      <c r="F32" s="11"/>
      <c r="G32" s="26"/>
      <c r="H32" s="31"/>
      <c r="I32" s="33">
        <v>40</v>
      </c>
      <c r="J32" s="11">
        <v>162.80000000000001</v>
      </c>
      <c r="K32" s="15">
        <f t="shared" si="5"/>
        <v>162.80000000000001</v>
      </c>
      <c r="L32" s="11">
        <f t="shared" si="6"/>
        <v>48.84</v>
      </c>
      <c r="M32" s="26">
        <f t="shared" si="216"/>
        <v>30.932000000000002</v>
      </c>
      <c r="N32" s="31">
        <f t="shared" si="8"/>
        <v>211.64000000000001</v>
      </c>
      <c r="O32" s="33">
        <v>40</v>
      </c>
      <c r="P32" s="11">
        <v>186</v>
      </c>
      <c r="Q32" s="15">
        <f t="shared" si="239"/>
        <v>186</v>
      </c>
      <c r="R32" s="11">
        <f t="shared" si="217"/>
        <v>39.059999999999995</v>
      </c>
      <c r="S32" s="26">
        <f t="shared" si="218"/>
        <v>33.479999999999997</v>
      </c>
      <c r="T32" s="31">
        <f t="shared" si="12"/>
        <v>225.06</v>
      </c>
      <c r="U32" s="33">
        <v>40</v>
      </c>
      <c r="V32" s="28">
        <v>186</v>
      </c>
      <c r="W32" s="15">
        <f t="shared" si="13"/>
        <v>186</v>
      </c>
      <c r="X32" s="11">
        <f t="shared" si="219"/>
        <v>50.220000000000006</v>
      </c>
      <c r="Y32" s="26">
        <f t="shared" si="220"/>
        <v>40.92</v>
      </c>
      <c r="Z32" s="31">
        <f t="shared" si="16"/>
        <v>236.22</v>
      </c>
      <c r="AA32" s="33">
        <v>40</v>
      </c>
      <c r="AB32" s="11"/>
      <c r="AC32" s="15"/>
      <c r="AD32" s="28"/>
      <c r="AE32" s="26"/>
      <c r="AF32" s="31"/>
      <c r="AG32" s="33">
        <v>40</v>
      </c>
      <c r="AH32" s="11">
        <v>189.2</v>
      </c>
      <c r="AI32" s="15">
        <f t="shared" si="130"/>
        <v>189.2</v>
      </c>
      <c r="AJ32" s="11">
        <f t="shared" si="223"/>
        <v>18.919999999999998</v>
      </c>
      <c r="AK32" s="26">
        <f t="shared" si="132"/>
        <v>17.027999999999999</v>
      </c>
      <c r="AL32" s="31">
        <f t="shared" si="24"/>
        <v>208.11999999999998</v>
      </c>
      <c r="AM32" s="33">
        <v>40</v>
      </c>
      <c r="AN32" s="11">
        <v>176.4</v>
      </c>
      <c r="AO32" s="15">
        <f t="shared" si="224"/>
        <v>176.4</v>
      </c>
      <c r="AP32" s="11">
        <f t="shared" si="225"/>
        <v>42.335999999999999</v>
      </c>
      <c r="AQ32" s="26">
        <f t="shared" si="226"/>
        <v>8.4672000000000001</v>
      </c>
      <c r="AR32" s="31">
        <f t="shared" si="28"/>
        <v>218.73599999999999</v>
      </c>
      <c r="AS32" s="33">
        <v>40</v>
      </c>
      <c r="AT32" s="11">
        <v>193.6</v>
      </c>
      <c r="AU32" s="15">
        <f t="shared" si="29"/>
        <v>193.6</v>
      </c>
      <c r="AV32" s="11">
        <f t="shared" si="227"/>
        <v>46.463999999999999</v>
      </c>
      <c r="AW32" s="26">
        <f t="shared" si="228"/>
        <v>34.847999999999999</v>
      </c>
      <c r="AX32" s="31">
        <f t="shared" si="32"/>
        <v>240.06399999999999</v>
      </c>
      <c r="AY32" s="33">
        <v>40</v>
      </c>
      <c r="AZ32" s="11"/>
      <c r="BA32" s="15"/>
      <c r="BB32" s="11"/>
      <c r="BC32" s="26"/>
      <c r="BD32" s="31"/>
      <c r="BE32" s="33">
        <v>40</v>
      </c>
      <c r="BF32" s="11">
        <v>186.4</v>
      </c>
      <c r="BG32" s="15">
        <f t="shared" si="253"/>
        <v>186.4</v>
      </c>
      <c r="BH32" s="11">
        <f t="shared" ref="BH32" si="267">BF32*0.37</f>
        <v>68.968000000000004</v>
      </c>
      <c r="BI32" s="26">
        <f>BF32*0.29</f>
        <v>54.055999999999997</v>
      </c>
      <c r="BJ32" s="31">
        <f t="shared" si="38"/>
        <v>255.36799999999999</v>
      </c>
      <c r="BK32" s="33">
        <v>40</v>
      </c>
      <c r="BL32" s="11">
        <v>199.6</v>
      </c>
      <c r="BM32" s="15">
        <f t="shared" si="39"/>
        <v>199.6</v>
      </c>
      <c r="BN32" s="11">
        <f t="shared" si="40"/>
        <v>69.86</v>
      </c>
      <c r="BO32" s="26">
        <f t="shared" si="41"/>
        <v>51.896000000000001</v>
      </c>
      <c r="BP32" s="31">
        <f t="shared" si="42"/>
        <v>269.45999999999998</v>
      </c>
      <c r="BQ32" s="33">
        <v>40</v>
      </c>
      <c r="BR32" s="11"/>
      <c r="BS32" s="15"/>
      <c r="BT32" s="11"/>
      <c r="BU32" s="26"/>
      <c r="BV32" s="31"/>
      <c r="BW32" s="33"/>
      <c r="BX32" s="11"/>
      <c r="BY32" s="15"/>
      <c r="BZ32" s="11"/>
      <c r="CA32" s="26"/>
      <c r="CB32" s="31"/>
      <c r="CC32" s="33">
        <v>40</v>
      </c>
      <c r="CD32" s="11"/>
      <c r="CE32" s="15"/>
      <c r="CF32" s="11"/>
      <c r="CG32" s="26"/>
      <c r="CH32" s="31"/>
      <c r="CI32" s="33">
        <v>40</v>
      </c>
      <c r="CJ32" s="11"/>
      <c r="CK32" s="15"/>
      <c r="CL32" s="11"/>
      <c r="CM32" s="26"/>
      <c r="CN32" s="31"/>
      <c r="CO32" s="33">
        <v>10</v>
      </c>
      <c r="CP32" s="11">
        <v>163.6</v>
      </c>
      <c r="CQ32" s="15">
        <f t="shared" si="118"/>
        <v>163.6</v>
      </c>
      <c r="CR32" s="11">
        <f t="shared" si="229"/>
        <v>50.716000000000001</v>
      </c>
      <c r="CS32" s="26">
        <f t="shared" si="230"/>
        <v>45.808</v>
      </c>
      <c r="CT32" s="31">
        <f t="shared" si="55"/>
        <v>214.316</v>
      </c>
      <c r="CU32" s="33"/>
      <c r="CV32" s="11"/>
      <c r="CW32" s="15"/>
      <c r="CX32" s="11"/>
      <c r="CY32" s="26"/>
      <c r="CZ32" s="31"/>
      <c r="DA32" s="33">
        <v>10</v>
      </c>
      <c r="DB32" s="11"/>
      <c r="DC32" s="15"/>
      <c r="DD32" s="11"/>
      <c r="DE32" s="26"/>
      <c r="DF32" s="31"/>
      <c r="DG32" s="33">
        <v>40</v>
      </c>
      <c r="DH32" s="11"/>
      <c r="DI32" s="15"/>
      <c r="DJ32" s="11"/>
      <c r="DK32" s="26"/>
      <c r="DL32" s="31"/>
      <c r="DM32" s="33"/>
      <c r="DN32" s="11"/>
      <c r="DO32" s="15"/>
      <c r="DP32" s="11"/>
      <c r="DQ32" s="26"/>
      <c r="DR32" s="31"/>
      <c r="DS32" s="33">
        <v>40</v>
      </c>
      <c r="DT32" s="11">
        <v>190</v>
      </c>
      <c r="DU32" s="15">
        <f>DT32</f>
        <v>190</v>
      </c>
      <c r="DV32" s="11">
        <f t="shared" ref="DV32" si="268">DT32*0.43</f>
        <v>81.7</v>
      </c>
      <c r="DW32" s="26">
        <f>DT32*0.33</f>
        <v>62.7</v>
      </c>
      <c r="DX32" s="31">
        <f t="shared" si="68"/>
        <v>271.7</v>
      </c>
      <c r="DY32" s="33">
        <v>40</v>
      </c>
      <c r="DZ32" s="11"/>
      <c r="EA32" s="15"/>
      <c r="EB32" s="11"/>
      <c r="EC32" s="26"/>
      <c r="ED32" s="31"/>
      <c r="EE32" s="33">
        <v>40</v>
      </c>
      <c r="EF32" s="11"/>
      <c r="EG32" s="15"/>
      <c r="EH32" s="11"/>
      <c r="EI32" s="26"/>
      <c r="EJ32" s="31"/>
      <c r="EK32" s="33">
        <v>40</v>
      </c>
      <c r="EL32" s="11"/>
      <c r="EM32" s="15"/>
      <c r="EN32" s="11"/>
      <c r="EO32" s="26"/>
      <c r="EP32" s="31"/>
      <c r="EQ32" s="33">
        <v>40</v>
      </c>
      <c r="ER32" s="11"/>
      <c r="ES32" s="15"/>
      <c r="ET32" s="11"/>
      <c r="EU32" s="26"/>
      <c r="EV32" s="31"/>
      <c r="EW32" s="33">
        <v>40</v>
      </c>
      <c r="EX32" s="11"/>
      <c r="EY32" s="15"/>
      <c r="EZ32" s="11"/>
      <c r="FA32" s="26"/>
      <c r="FB32" s="31"/>
      <c r="FC32" s="33">
        <v>40</v>
      </c>
      <c r="FD32" s="11"/>
      <c r="FE32" s="15"/>
      <c r="FF32" s="11"/>
      <c r="FG32" s="26"/>
      <c r="FH32" s="31"/>
      <c r="FI32" s="33">
        <v>40</v>
      </c>
      <c r="FJ32" s="11">
        <v>213.2</v>
      </c>
      <c r="FK32" s="15">
        <f t="shared" si="250"/>
        <v>213.2</v>
      </c>
      <c r="FL32" s="11">
        <f t="shared" ref="FL32" si="269">FJ32*0.51</f>
        <v>108.732</v>
      </c>
      <c r="FM32" s="26">
        <f t="shared" ref="FM32" si="270">FJ32*0.49</f>
        <v>104.46799999999999</v>
      </c>
      <c r="FN32" s="31">
        <f t="shared" si="87"/>
        <v>321.93200000000002</v>
      </c>
      <c r="FO32" s="33">
        <v>40</v>
      </c>
      <c r="FP32" s="11">
        <v>209.2</v>
      </c>
      <c r="FQ32" s="15">
        <f t="shared" ref="FQ32" si="271">FP32</f>
        <v>209.2</v>
      </c>
      <c r="FR32" s="11">
        <f t="shared" ref="FR32" si="272">FP32*0.31</f>
        <v>64.85199999999999</v>
      </c>
      <c r="FS32" s="26">
        <f t="shared" ref="FS32" si="273">FP32*0.25</f>
        <v>52.3</v>
      </c>
      <c r="FT32" s="31">
        <f t="shared" si="91"/>
        <v>274.05199999999996</v>
      </c>
      <c r="FU32" s="33"/>
      <c r="FV32" s="11"/>
      <c r="FW32" s="15"/>
      <c r="FX32" s="11"/>
      <c r="FY32" s="26"/>
      <c r="FZ32" s="31"/>
      <c r="GA32" s="33">
        <v>40</v>
      </c>
      <c r="GB32" s="11"/>
      <c r="GC32" s="15"/>
      <c r="GD32" s="11"/>
      <c r="GE32" s="26"/>
      <c r="GF32" s="31"/>
      <c r="GG32" s="33"/>
      <c r="GH32" s="11"/>
      <c r="GI32" s="15"/>
      <c r="GJ32" s="11"/>
      <c r="GK32" s="26"/>
      <c r="GL32" s="31"/>
      <c r="GM32" s="33">
        <v>40</v>
      </c>
      <c r="GN32" s="11">
        <v>192</v>
      </c>
      <c r="GO32" s="15">
        <f t="shared" si="215"/>
        <v>192</v>
      </c>
      <c r="GP32" s="11">
        <f t="shared" si="235"/>
        <v>51.84</v>
      </c>
      <c r="GQ32" s="26">
        <f t="shared" si="236"/>
        <v>49.92</v>
      </c>
      <c r="GR32" s="31">
        <f t="shared" si="122"/>
        <v>243.84</v>
      </c>
      <c r="GS32" s="33"/>
      <c r="GT32" s="33"/>
      <c r="GU32" s="33"/>
      <c r="GV32" s="33"/>
      <c r="GW32" s="33"/>
      <c r="GX32" s="33"/>
      <c r="GY32" s="27">
        <f t="shared" si="99"/>
        <v>188.30769230769232</v>
      </c>
      <c r="GZ32" s="26">
        <f t="shared" si="100"/>
        <v>188.30769230769232</v>
      </c>
      <c r="HA32" s="27">
        <f t="shared" si="237"/>
        <v>53.036285714285718</v>
      </c>
      <c r="HB32" s="26">
        <f t="shared" si="238"/>
        <v>41.915942857142852</v>
      </c>
      <c r="HC32" s="27">
        <f t="shared" si="103"/>
        <v>230.80873846153844</v>
      </c>
      <c r="HD32" s="26">
        <f t="shared" si="104"/>
        <v>230.80873846153847</v>
      </c>
      <c r="HE32" s="27">
        <f t="shared" si="105"/>
        <v>55.614192502285704</v>
      </c>
      <c r="HF32" s="26">
        <f t="shared" si="106"/>
        <v>44.494192502285706</v>
      </c>
      <c r="HG32" s="27">
        <f t="shared" si="123"/>
        <v>286.42293096382411</v>
      </c>
      <c r="HH32" s="26">
        <f t="shared" si="108"/>
        <v>286.42293096382411</v>
      </c>
      <c r="HI32" s="27">
        <f t="shared" si="109"/>
        <v>286</v>
      </c>
      <c r="HJ32" s="43">
        <v>8623</v>
      </c>
      <c r="HK32" s="15">
        <v>2466177.9973450978</v>
      </c>
      <c r="HL32" s="15">
        <v>2075432.1273450977</v>
      </c>
      <c r="HM32" s="15">
        <v>390745.87</v>
      </c>
    </row>
    <row r="33" spans="1:221">
      <c r="A33" s="29" t="s">
        <v>92</v>
      </c>
      <c r="B33" s="13" t="s">
        <v>93</v>
      </c>
      <c r="C33" s="33">
        <v>10</v>
      </c>
      <c r="D33" s="11"/>
      <c r="E33" s="15"/>
      <c r="F33" s="11"/>
      <c r="G33" s="26"/>
      <c r="H33" s="31"/>
      <c r="I33" s="33">
        <v>10</v>
      </c>
      <c r="J33" s="11">
        <v>40.700000000000003</v>
      </c>
      <c r="K33" s="15">
        <f t="shared" si="5"/>
        <v>40.700000000000003</v>
      </c>
      <c r="L33" s="11">
        <f t="shared" si="6"/>
        <v>12.21</v>
      </c>
      <c r="M33" s="26">
        <f t="shared" si="216"/>
        <v>7.7330000000000005</v>
      </c>
      <c r="N33" s="31">
        <f t="shared" si="8"/>
        <v>52.910000000000004</v>
      </c>
      <c r="O33" s="33">
        <v>10</v>
      </c>
      <c r="P33" s="11">
        <v>46.5</v>
      </c>
      <c r="Q33" s="15">
        <f t="shared" si="239"/>
        <v>46.5</v>
      </c>
      <c r="R33" s="11">
        <f t="shared" si="217"/>
        <v>9.7649999999999988</v>
      </c>
      <c r="S33" s="26">
        <f t="shared" si="218"/>
        <v>8.3699999999999992</v>
      </c>
      <c r="T33" s="31">
        <f t="shared" si="12"/>
        <v>56.265000000000001</v>
      </c>
      <c r="U33" s="33">
        <v>10</v>
      </c>
      <c r="V33" s="28">
        <v>46.5</v>
      </c>
      <c r="W33" s="15">
        <f t="shared" si="13"/>
        <v>46.5</v>
      </c>
      <c r="X33" s="11">
        <f t="shared" si="219"/>
        <v>12.555000000000001</v>
      </c>
      <c r="Y33" s="26">
        <f t="shared" si="220"/>
        <v>10.23</v>
      </c>
      <c r="Z33" s="31">
        <f t="shared" si="16"/>
        <v>59.055</v>
      </c>
      <c r="AA33" s="33">
        <v>10</v>
      </c>
      <c r="AB33" s="11">
        <v>48.4</v>
      </c>
      <c r="AC33" s="15">
        <f t="shared" si="17"/>
        <v>48.4</v>
      </c>
      <c r="AD33" s="28">
        <f t="shared" si="221"/>
        <v>18.391999999999999</v>
      </c>
      <c r="AE33" s="26">
        <f t="shared" si="240"/>
        <v>15.488</v>
      </c>
      <c r="AF33" s="31">
        <f t="shared" si="20"/>
        <v>66.792000000000002</v>
      </c>
      <c r="AG33" s="33">
        <v>10</v>
      </c>
      <c r="AH33" s="11">
        <v>47.3</v>
      </c>
      <c r="AI33" s="15">
        <f t="shared" si="130"/>
        <v>47.3</v>
      </c>
      <c r="AJ33" s="11">
        <f t="shared" si="223"/>
        <v>4.7299999999999995</v>
      </c>
      <c r="AK33" s="26">
        <f t="shared" si="132"/>
        <v>4.2569999999999997</v>
      </c>
      <c r="AL33" s="31">
        <f t="shared" si="24"/>
        <v>52.029999999999994</v>
      </c>
      <c r="AM33" s="33">
        <v>10</v>
      </c>
      <c r="AN33" s="11">
        <v>44.1</v>
      </c>
      <c r="AO33" s="15">
        <f t="shared" si="224"/>
        <v>44.1</v>
      </c>
      <c r="AP33" s="11">
        <f t="shared" si="225"/>
        <v>10.584</v>
      </c>
      <c r="AQ33" s="26">
        <f t="shared" si="226"/>
        <v>2.1168</v>
      </c>
      <c r="AR33" s="31">
        <f t="shared" si="28"/>
        <v>54.683999999999997</v>
      </c>
      <c r="AS33" s="33">
        <v>10</v>
      </c>
      <c r="AT33" s="11">
        <v>48.4</v>
      </c>
      <c r="AU33" s="15">
        <f t="shared" si="29"/>
        <v>48.4</v>
      </c>
      <c r="AV33" s="11">
        <f t="shared" si="227"/>
        <v>11.616</v>
      </c>
      <c r="AW33" s="26">
        <f t="shared" si="228"/>
        <v>8.7119999999999997</v>
      </c>
      <c r="AX33" s="31">
        <f t="shared" si="32"/>
        <v>60.015999999999998</v>
      </c>
      <c r="AY33" s="33">
        <v>10</v>
      </c>
      <c r="AZ33" s="11"/>
      <c r="BA33" s="15"/>
      <c r="BB33" s="11"/>
      <c r="BC33" s="26"/>
      <c r="BD33" s="31"/>
      <c r="BE33" s="33">
        <v>10</v>
      </c>
      <c r="BF33" s="11"/>
      <c r="BG33" s="15"/>
      <c r="BH33" s="11"/>
      <c r="BI33" s="26"/>
      <c r="BJ33" s="31"/>
      <c r="BK33" s="33">
        <v>10</v>
      </c>
      <c r="BL33" s="11">
        <v>49.9</v>
      </c>
      <c r="BM33" s="15">
        <f t="shared" si="39"/>
        <v>49.9</v>
      </c>
      <c r="BN33" s="11">
        <f t="shared" si="40"/>
        <v>17.465</v>
      </c>
      <c r="BO33" s="26">
        <f t="shared" si="41"/>
        <v>12.974</v>
      </c>
      <c r="BP33" s="31">
        <f t="shared" si="42"/>
        <v>67.364999999999995</v>
      </c>
      <c r="BQ33" s="33">
        <v>10</v>
      </c>
      <c r="BR33" s="11"/>
      <c r="BS33" s="15"/>
      <c r="BT33" s="11"/>
      <c r="BU33" s="26"/>
      <c r="BV33" s="31"/>
      <c r="BW33" s="33"/>
      <c r="BX33" s="11"/>
      <c r="BY33" s="15"/>
      <c r="BZ33" s="11"/>
      <c r="CA33" s="26"/>
      <c r="CB33" s="31"/>
      <c r="CC33" s="33">
        <v>10</v>
      </c>
      <c r="CD33" s="11"/>
      <c r="CE33" s="15"/>
      <c r="CF33" s="11"/>
      <c r="CG33" s="26"/>
      <c r="CH33" s="31"/>
      <c r="CI33" s="33">
        <v>10</v>
      </c>
      <c r="CJ33" s="11"/>
      <c r="CK33" s="15"/>
      <c r="CL33" s="11"/>
      <c r="CM33" s="26"/>
      <c r="CN33" s="31"/>
      <c r="CO33" s="33">
        <v>10</v>
      </c>
      <c r="CP33" s="11">
        <v>40.9</v>
      </c>
      <c r="CQ33" s="15">
        <f t="shared" si="118"/>
        <v>40.9</v>
      </c>
      <c r="CR33" s="11">
        <f t="shared" si="229"/>
        <v>12.679</v>
      </c>
      <c r="CS33" s="26">
        <f t="shared" si="230"/>
        <v>11.452</v>
      </c>
      <c r="CT33" s="31">
        <f t="shared" si="55"/>
        <v>53.579000000000001</v>
      </c>
      <c r="CU33" s="33"/>
      <c r="CV33" s="11"/>
      <c r="CW33" s="15"/>
      <c r="CX33" s="11"/>
      <c r="CY33" s="26"/>
      <c r="CZ33" s="31"/>
      <c r="DA33" s="33">
        <v>10</v>
      </c>
      <c r="DB33" s="11"/>
      <c r="DC33" s="15"/>
      <c r="DD33" s="11"/>
      <c r="DE33" s="26"/>
      <c r="DF33" s="31"/>
      <c r="DG33" s="33">
        <v>10</v>
      </c>
      <c r="DH33" s="11"/>
      <c r="DI33" s="15"/>
      <c r="DJ33" s="11"/>
      <c r="DK33" s="26"/>
      <c r="DL33" s="31"/>
      <c r="DM33" s="33"/>
      <c r="DN33" s="11"/>
      <c r="DO33" s="15"/>
      <c r="DP33" s="11"/>
      <c r="DQ33" s="26"/>
      <c r="DR33" s="31"/>
      <c r="DS33" s="33">
        <v>10</v>
      </c>
      <c r="DT33" s="11"/>
      <c r="DU33" s="15"/>
      <c r="DV33" s="11"/>
      <c r="DW33" s="26"/>
      <c r="DX33" s="31"/>
      <c r="DY33" s="33">
        <v>10</v>
      </c>
      <c r="DZ33" s="11"/>
      <c r="EA33" s="15"/>
      <c r="EB33" s="11"/>
      <c r="EC33" s="26"/>
      <c r="ED33" s="31"/>
      <c r="EE33" s="33">
        <v>10</v>
      </c>
      <c r="EF33" s="11"/>
      <c r="EG33" s="15"/>
      <c r="EH33" s="11"/>
      <c r="EI33" s="26"/>
      <c r="EJ33" s="31"/>
      <c r="EK33" s="33">
        <v>10</v>
      </c>
      <c r="EL33" s="11"/>
      <c r="EM33" s="15"/>
      <c r="EN33" s="11"/>
      <c r="EO33" s="26"/>
      <c r="EP33" s="31"/>
      <c r="EQ33" s="33">
        <v>10</v>
      </c>
      <c r="ER33" s="11"/>
      <c r="ES33" s="15"/>
      <c r="ET33" s="11"/>
      <c r="EU33" s="26"/>
      <c r="EV33" s="31"/>
      <c r="EW33" s="33">
        <v>10</v>
      </c>
      <c r="EX33" s="11"/>
      <c r="EY33" s="15"/>
      <c r="EZ33" s="11"/>
      <c r="FA33" s="26"/>
      <c r="FB33" s="31"/>
      <c r="FC33" s="33">
        <v>10</v>
      </c>
      <c r="FD33" s="11"/>
      <c r="FE33" s="15"/>
      <c r="FF33" s="11"/>
      <c r="FG33" s="26"/>
      <c r="FH33" s="31"/>
      <c r="FI33" s="33">
        <v>10</v>
      </c>
      <c r="FJ33" s="11"/>
      <c r="FK33" s="15"/>
      <c r="FL33" s="11"/>
      <c r="FM33" s="26"/>
      <c r="FN33" s="31"/>
      <c r="FO33" s="33">
        <v>10</v>
      </c>
      <c r="FP33" s="11"/>
      <c r="FQ33" s="15"/>
      <c r="FR33" s="11"/>
      <c r="FS33" s="26"/>
      <c r="FT33" s="31"/>
      <c r="FU33" s="33"/>
      <c r="FV33" s="11"/>
      <c r="FW33" s="15"/>
      <c r="FX33" s="11"/>
      <c r="FY33" s="26"/>
      <c r="FZ33" s="31"/>
      <c r="GA33" s="33">
        <v>10</v>
      </c>
      <c r="GB33" s="11">
        <v>51.7</v>
      </c>
      <c r="GC33" s="15">
        <f t="shared" si="233"/>
        <v>51.7</v>
      </c>
      <c r="GD33" s="11">
        <f t="shared" ref="GD33:GE35" si="274">GB33*0.19</f>
        <v>9.8230000000000004</v>
      </c>
      <c r="GE33" s="26">
        <f t="shared" si="274"/>
        <v>9.8230000000000004</v>
      </c>
      <c r="GF33" s="31">
        <f t="shared" si="94"/>
        <v>61.523000000000003</v>
      </c>
      <c r="GG33" s="33"/>
      <c r="GH33" s="11"/>
      <c r="GI33" s="15"/>
      <c r="GJ33" s="11"/>
      <c r="GK33" s="26"/>
      <c r="GL33" s="31"/>
      <c r="GM33" s="33">
        <v>10</v>
      </c>
      <c r="GN33" s="11"/>
      <c r="GO33" s="15"/>
      <c r="GP33" s="11"/>
      <c r="GQ33" s="26"/>
      <c r="GR33" s="31"/>
      <c r="GS33" s="33"/>
      <c r="GT33" s="33"/>
      <c r="GU33" s="33"/>
      <c r="GV33" s="33"/>
      <c r="GW33" s="33"/>
      <c r="GX33" s="33"/>
      <c r="GY33" s="27">
        <f t="shared" si="99"/>
        <v>46.439999999999991</v>
      </c>
      <c r="GZ33" s="26">
        <f t="shared" si="100"/>
        <v>46.439999999999991</v>
      </c>
      <c r="HA33" s="27">
        <f t="shared" si="237"/>
        <v>10.892636363636363</v>
      </c>
      <c r="HB33" s="26">
        <f t="shared" si="238"/>
        <v>8.2868909090909089</v>
      </c>
      <c r="HC33" s="27">
        <f t="shared" si="103"/>
        <v>56.921507999999989</v>
      </c>
      <c r="HD33" s="26">
        <f t="shared" si="104"/>
        <v>56.921507999999989</v>
      </c>
      <c r="HE33" s="27">
        <f t="shared" si="105"/>
        <v>11.396617568909093</v>
      </c>
      <c r="HF33" s="26">
        <f t="shared" si="106"/>
        <v>8.79661756890909</v>
      </c>
      <c r="HG33" s="27">
        <f t="shared" si="123"/>
        <v>68.318125568909082</v>
      </c>
      <c r="HH33" s="26">
        <f t="shared" si="108"/>
        <v>68.318125568909082</v>
      </c>
      <c r="HI33" s="27">
        <f t="shared" si="109"/>
        <v>68</v>
      </c>
      <c r="HJ33" s="43">
        <v>2787</v>
      </c>
      <c r="HK33" s="15">
        <v>189515.99526632798</v>
      </c>
      <c r="HL33" s="15">
        <v>169603.72526632799</v>
      </c>
      <c r="HM33" s="15">
        <v>19912.27</v>
      </c>
    </row>
    <row r="34" spans="1:221">
      <c r="A34" s="29" t="s">
        <v>94</v>
      </c>
      <c r="B34" s="13" t="s">
        <v>95</v>
      </c>
      <c r="C34" s="33">
        <v>20</v>
      </c>
      <c r="D34" s="11"/>
      <c r="E34" s="15"/>
      <c r="F34" s="11"/>
      <c r="G34" s="26"/>
      <c r="H34" s="31"/>
      <c r="I34" s="33">
        <v>20</v>
      </c>
      <c r="J34" s="11"/>
      <c r="K34" s="15"/>
      <c r="L34" s="11"/>
      <c r="M34" s="26"/>
      <c r="N34" s="31"/>
      <c r="O34" s="33">
        <v>20</v>
      </c>
      <c r="P34" s="11">
        <v>93</v>
      </c>
      <c r="Q34" s="15">
        <f t="shared" si="239"/>
        <v>93</v>
      </c>
      <c r="R34" s="11">
        <f t="shared" si="217"/>
        <v>19.529999999999998</v>
      </c>
      <c r="S34" s="26">
        <f t="shared" si="218"/>
        <v>16.739999999999998</v>
      </c>
      <c r="T34" s="31">
        <f t="shared" si="12"/>
        <v>112.53</v>
      </c>
      <c r="U34" s="33">
        <v>20</v>
      </c>
      <c r="V34" s="28">
        <v>93</v>
      </c>
      <c r="W34" s="15">
        <f t="shared" si="13"/>
        <v>93</v>
      </c>
      <c r="X34" s="11">
        <f t="shared" si="219"/>
        <v>25.110000000000003</v>
      </c>
      <c r="Y34" s="26">
        <f t="shared" si="220"/>
        <v>20.46</v>
      </c>
      <c r="Z34" s="31">
        <f t="shared" si="16"/>
        <v>118.11</v>
      </c>
      <c r="AA34" s="33">
        <v>12</v>
      </c>
      <c r="AB34" s="11">
        <v>96.8</v>
      </c>
      <c r="AC34" s="15">
        <f t="shared" si="17"/>
        <v>96.8</v>
      </c>
      <c r="AD34" s="28">
        <f t="shared" si="221"/>
        <v>36.783999999999999</v>
      </c>
      <c r="AE34" s="26">
        <f t="shared" si="240"/>
        <v>30.975999999999999</v>
      </c>
      <c r="AF34" s="31">
        <f t="shared" si="20"/>
        <v>133.584</v>
      </c>
      <c r="AG34" s="33">
        <v>12</v>
      </c>
      <c r="AH34" s="11">
        <v>94.6</v>
      </c>
      <c r="AI34" s="15">
        <f t="shared" si="130"/>
        <v>94.6</v>
      </c>
      <c r="AJ34" s="11">
        <f t="shared" si="223"/>
        <v>9.4599999999999991</v>
      </c>
      <c r="AK34" s="26">
        <f t="shared" si="132"/>
        <v>8.5139999999999993</v>
      </c>
      <c r="AL34" s="31">
        <f t="shared" si="24"/>
        <v>104.05999999999999</v>
      </c>
      <c r="AM34" s="33">
        <v>12</v>
      </c>
      <c r="AN34" s="11">
        <v>88.2</v>
      </c>
      <c r="AO34" s="15">
        <f t="shared" si="224"/>
        <v>88.2</v>
      </c>
      <c r="AP34" s="11">
        <f t="shared" si="225"/>
        <v>21.167999999999999</v>
      </c>
      <c r="AQ34" s="26">
        <f t="shared" si="226"/>
        <v>4.2336</v>
      </c>
      <c r="AR34" s="31">
        <f t="shared" si="28"/>
        <v>109.36799999999999</v>
      </c>
      <c r="AS34" s="33">
        <v>12</v>
      </c>
      <c r="AT34" s="11">
        <v>96.8</v>
      </c>
      <c r="AU34" s="15">
        <f t="shared" si="29"/>
        <v>96.8</v>
      </c>
      <c r="AV34" s="11">
        <f t="shared" si="227"/>
        <v>23.231999999999999</v>
      </c>
      <c r="AW34" s="26">
        <f t="shared" si="228"/>
        <v>17.423999999999999</v>
      </c>
      <c r="AX34" s="31">
        <f t="shared" si="32"/>
        <v>120.032</v>
      </c>
      <c r="AY34" s="33">
        <v>12</v>
      </c>
      <c r="AZ34" s="11"/>
      <c r="BA34" s="15"/>
      <c r="BB34" s="11"/>
      <c r="BC34" s="26"/>
      <c r="BD34" s="31"/>
      <c r="BE34" s="33">
        <v>20</v>
      </c>
      <c r="BF34" s="11"/>
      <c r="BG34" s="15"/>
      <c r="BH34" s="11"/>
      <c r="BI34" s="26"/>
      <c r="BJ34" s="31"/>
      <c r="BK34" s="33">
        <v>20</v>
      </c>
      <c r="BL34" s="11">
        <v>99.8</v>
      </c>
      <c r="BM34" s="15">
        <f t="shared" si="39"/>
        <v>99.8</v>
      </c>
      <c r="BN34" s="11">
        <f t="shared" si="40"/>
        <v>34.93</v>
      </c>
      <c r="BO34" s="26">
        <f t="shared" si="41"/>
        <v>25.948</v>
      </c>
      <c r="BP34" s="31">
        <f t="shared" si="42"/>
        <v>134.72999999999999</v>
      </c>
      <c r="BQ34" s="33">
        <v>12</v>
      </c>
      <c r="BR34" s="11">
        <v>103.8</v>
      </c>
      <c r="BS34" s="15">
        <f>BR34</f>
        <v>103.8</v>
      </c>
      <c r="BT34" s="11">
        <f>BR34*0.54</f>
        <v>56.052</v>
      </c>
      <c r="BU34" s="26">
        <f>BR34*0.43</f>
        <v>44.634</v>
      </c>
      <c r="BV34" s="31">
        <f t="shared" si="46"/>
        <v>159.852</v>
      </c>
      <c r="BW34" s="33"/>
      <c r="BX34" s="11"/>
      <c r="BY34" s="15"/>
      <c r="BZ34" s="11"/>
      <c r="CA34" s="26"/>
      <c r="CB34" s="31"/>
      <c r="CC34" s="33">
        <v>12</v>
      </c>
      <c r="CD34" s="11"/>
      <c r="CE34" s="15"/>
      <c r="CF34" s="11"/>
      <c r="CG34" s="26"/>
      <c r="CH34" s="31"/>
      <c r="CI34" s="33">
        <v>12</v>
      </c>
      <c r="CJ34" s="11"/>
      <c r="CK34" s="15"/>
      <c r="CL34" s="11"/>
      <c r="CM34" s="26"/>
      <c r="CN34" s="31"/>
      <c r="CO34" s="33">
        <v>20</v>
      </c>
      <c r="CP34" s="11">
        <v>81.8</v>
      </c>
      <c r="CQ34" s="15">
        <f t="shared" si="118"/>
        <v>81.8</v>
      </c>
      <c r="CR34" s="11">
        <f t="shared" si="229"/>
        <v>25.358000000000001</v>
      </c>
      <c r="CS34" s="26">
        <f t="shared" si="230"/>
        <v>22.904</v>
      </c>
      <c r="CT34" s="31">
        <f t="shared" si="55"/>
        <v>107.158</v>
      </c>
      <c r="CU34" s="33"/>
      <c r="CV34" s="11"/>
      <c r="CW34" s="15"/>
      <c r="CX34" s="11"/>
      <c r="CY34" s="26"/>
      <c r="CZ34" s="31"/>
      <c r="DA34" s="33">
        <v>20</v>
      </c>
      <c r="DB34" s="11"/>
      <c r="DC34" s="15"/>
      <c r="DD34" s="11"/>
      <c r="DE34" s="26"/>
      <c r="DF34" s="31"/>
      <c r="DG34" s="33">
        <v>20</v>
      </c>
      <c r="DH34" s="11"/>
      <c r="DI34" s="15"/>
      <c r="DJ34" s="11"/>
      <c r="DK34" s="26"/>
      <c r="DL34" s="31"/>
      <c r="DM34" s="33"/>
      <c r="DN34" s="11"/>
      <c r="DO34" s="15"/>
      <c r="DP34" s="11"/>
      <c r="DQ34" s="26"/>
      <c r="DR34" s="31"/>
      <c r="DS34" s="33">
        <v>20</v>
      </c>
      <c r="DT34" s="11"/>
      <c r="DU34" s="15"/>
      <c r="DV34" s="11"/>
      <c r="DW34" s="26"/>
      <c r="DX34" s="31"/>
      <c r="DY34" s="33">
        <v>20</v>
      </c>
      <c r="DZ34" s="11"/>
      <c r="EA34" s="15"/>
      <c r="EB34" s="11"/>
      <c r="EC34" s="26"/>
      <c r="ED34" s="31"/>
      <c r="EE34" s="33">
        <v>20</v>
      </c>
      <c r="EF34" s="11"/>
      <c r="EG34" s="15"/>
      <c r="EH34" s="11"/>
      <c r="EI34" s="26"/>
      <c r="EJ34" s="31"/>
      <c r="EK34" s="33">
        <v>20</v>
      </c>
      <c r="EL34" s="11"/>
      <c r="EM34" s="15"/>
      <c r="EN34" s="11"/>
      <c r="EO34" s="26"/>
      <c r="EP34" s="31"/>
      <c r="EQ34" s="33">
        <v>20</v>
      </c>
      <c r="ER34" s="11">
        <v>4.17</v>
      </c>
      <c r="ES34" s="15">
        <f t="shared" ref="ES34" si="275">ER34</f>
        <v>4.17</v>
      </c>
      <c r="ET34" s="11">
        <f t="shared" ref="ET34" si="276">ER34*0.17</f>
        <v>0.70890000000000009</v>
      </c>
      <c r="EU34" s="26">
        <f t="shared" ref="EU34" si="277">ER34*0.15</f>
        <v>0.62549999999999994</v>
      </c>
      <c r="EV34" s="31">
        <f t="shared" si="78"/>
        <v>4.8788999999999998</v>
      </c>
      <c r="EW34" s="33">
        <v>20</v>
      </c>
      <c r="EX34" s="11"/>
      <c r="EY34" s="15"/>
      <c r="EZ34" s="11"/>
      <c r="FA34" s="26"/>
      <c r="FB34" s="31"/>
      <c r="FC34" s="33">
        <v>20</v>
      </c>
      <c r="FD34" s="11"/>
      <c r="FE34" s="15"/>
      <c r="FF34" s="11"/>
      <c r="FG34" s="26"/>
      <c r="FH34" s="31"/>
      <c r="FI34" s="33">
        <v>20</v>
      </c>
      <c r="FJ34" s="11"/>
      <c r="FK34" s="15"/>
      <c r="FL34" s="11"/>
      <c r="FM34" s="26"/>
      <c r="FN34" s="31"/>
      <c r="FO34" s="33">
        <v>20</v>
      </c>
      <c r="FP34" s="11"/>
      <c r="FQ34" s="15"/>
      <c r="FR34" s="11"/>
      <c r="FS34" s="26"/>
      <c r="FT34" s="31"/>
      <c r="FU34" s="33"/>
      <c r="FV34" s="11"/>
      <c r="FW34" s="15"/>
      <c r="FX34" s="11"/>
      <c r="FY34" s="26"/>
      <c r="FZ34" s="31"/>
      <c r="GA34" s="33">
        <v>20</v>
      </c>
      <c r="GB34" s="11">
        <v>77.55</v>
      </c>
      <c r="GC34" s="15">
        <f t="shared" si="233"/>
        <v>77.55</v>
      </c>
      <c r="GD34" s="11">
        <f t="shared" si="274"/>
        <v>14.734499999999999</v>
      </c>
      <c r="GE34" s="26">
        <f t="shared" si="274"/>
        <v>14.734499999999999</v>
      </c>
      <c r="GF34" s="31">
        <f t="shared" si="94"/>
        <v>92.284499999999994</v>
      </c>
      <c r="GG34" s="33"/>
      <c r="GH34" s="11"/>
      <c r="GI34" s="15"/>
      <c r="GJ34" s="11"/>
      <c r="GK34" s="26"/>
      <c r="GL34" s="31"/>
      <c r="GM34" s="33">
        <v>20</v>
      </c>
      <c r="GN34" s="11"/>
      <c r="GO34" s="15"/>
      <c r="GP34" s="11"/>
      <c r="GQ34" s="26"/>
      <c r="GR34" s="31"/>
      <c r="GS34" s="33"/>
      <c r="GT34" s="33"/>
      <c r="GU34" s="33"/>
      <c r="GV34" s="33"/>
      <c r="GW34" s="33"/>
      <c r="GX34" s="33"/>
      <c r="GY34" s="27">
        <f t="shared" si="99"/>
        <v>84.501818181818166</v>
      </c>
      <c r="GZ34" s="26">
        <f t="shared" si="100"/>
        <v>84.501818181818166</v>
      </c>
      <c r="HA34" s="27">
        <f t="shared" si="237"/>
        <v>22.255616666666668</v>
      </c>
      <c r="HB34" s="26">
        <f t="shared" si="238"/>
        <v>17.266133333333332</v>
      </c>
      <c r="HC34" s="27">
        <f t="shared" si="103"/>
        <v>103.57387854545453</v>
      </c>
      <c r="HD34" s="26">
        <f t="shared" si="104"/>
        <v>103.57387854545453</v>
      </c>
      <c r="HE34" s="27">
        <f t="shared" si="105"/>
        <v>23.318173194666667</v>
      </c>
      <c r="HF34" s="26">
        <f t="shared" si="106"/>
        <v>18.328173194666665</v>
      </c>
      <c r="HG34" s="27">
        <f t="shared" si="123"/>
        <v>126.8920517401212</v>
      </c>
      <c r="HH34" s="26">
        <f t="shared" si="108"/>
        <v>126.8920517401212</v>
      </c>
      <c r="HI34" s="27">
        <f t="shared" si="109"/>
        <v>127</v>
      </c>
      <c r="HJ34" s="43">
        <v>4560</v>
      </c>
      <c r="HK34" s="15">
        <v>579120.00004831189</v>
      </c>
      <c r="HL34" s="15">
        <v>525237.69004831195</v>
      </c>
      <c r="HM34" s="15">
        <v>53882.31</v>
      </c>
    </row>
    <row r="35" spans="1:221">
      <c r="A35" s="29" t="s">
        <v>96</v>
      </c>
      <c r="B35" s="13" t="s">
        <v>178</v>
      </c>
      <c r="C35" s="33">
        <v>10</v>
      </c>
      <c r="D35" s="11"/>
      <c r="E35" s="15"/>
      <c r="F35" s="11"/>
      <c r="G35" s="26"/>
      <c r="H35" s="31"/>
      <c r="I35" s="33">
        <v>10</v>
      </c>
      <c r="J35" s="11">
        <v>40.700000000000003</v>
      </c>
      <c r="K35" s="15">
        <f t="shared" si="5"/>
        <v>40.700000000000003</v>
      </c>
      <c r="L35" s="11">
        <f t="shared" si="6"/>
        <v>12.21</v>
      </c>
      <c r="M35" s="26">
        <f t="shared" si="216"/>
        <v>7.7330000000000005</v>
      </c>
      <c r="N35" s="31">
        <f t="shared" si="8"/>
        <v>52.910000000000004</v>
      </c>
      <c r="O35" s="33">
        <v>10</v>
      </c>
      <c r="P35" s="11"/>
      <c r="Q35" s="15"/>
      <c r="R35" s="11"/>
      <c r="S35" s="26"/>
      <c r="T35" s="31">
        <f t="shared" si="12"/>
        <v>0</v>
      </c>
      <c r="U35" s="33">
        <v>10</v>
      </c>
      <c r="V35" s="28">
        <v>46.5</v>
      </c>
      <c r="W35" s="15">
        <f t="shared" si="13"/>
        <v>46.5</v>
      </c>
      <c r="X35" s="11">
        <f t="shared" si="219"/>
        <v>12.555000000000001</v>
      </c>
      <c r="Y35" s="26">
        <f t="shared" si="220"/>
        <v>10.23</v>
      </c>
      <c r="Z35" s="31">
        <f t="shared" si="16"/>
        <v>59.055</v>
      </c>
      <c r="AA35" s="33">
        <v>10</v>
      </c>
      <c r="AB35" s="11">
        <v>48.4</v>
      </c>
      <c r="AC35" s="15">
        <f t="shared" si="17"/>
        <v>48.4</v>
      </c>
      <c r="AD35" s="28">
        <f t="shared" si="221"/>
        <v>18.391999999999999</v>
      </c>
      <c r="AE35" s="26">
        <f t="shared" si="240"/>
        <v>15.488</v>
      </c>
      <c r="AF35" s="31">
        <f t="shared" si="20"/>
        <v>66.792000000000002</v>
      </c>
      <c r="AG35" s="33">
        <v>10</v>
      </c>
      <c r="AH35" s="11">
        <v>47.3</v>
      </c>
      <c r="AI35" s="15">
        <f t="shared" si="130"/>
        <v>47.3</v>
      </c>
      <c r="AJ35" s="11">
        <f t="shared" si="223"/>
        <v>4.7299999999999995</v>
      </c>
      <c r="AK35" s="26">
        <f t="shared" si="132"/>
        <v>4.2569999999999997</v>
      </c>
      <c r="AL35" s="31">
        <f t="shared" si="24"/>
        <v>52.029999999999994</v>
      </c>
      <c r="AM35" s="33">
        <v>10</v>
      </c>
      <c r="AN35" s="11">
        <v>44.1</v>
      </c>
      <c r="AO35" s="15">
        <f t="shared" si="224"/>
        <v>44.1</v>
      </c>
      <c r="AP35" s="11">
        <f t="shared" si="225"/>
        <v>10.584</v>
      </c>
      <c r="AQ35" s="26">
        <f t="shared" si="226"/>
        <v>2.1168</v>
      </c>
      <c r="AR35" s="31">
        <f t="shared" si="28"/>
        <v>54.683999999999997</v>
      </c>
      <c r="AS35" s="33">
        <v>10</v>
      </c>
      <c r="AT35" s="11"/>
      <c r="AU35" s="15"/>
      <c r="AV35" s="11"/>
      <c r="AW35" s="26"/>
      <c r="AX35" s="31"/>
      <c r="AY35" s="33">
        <v>10</v>
      </c>
      <c r="AZ35" s="11"/>
      <c r="BA35" s="15"/>
      <c r="BB35" s="11"/>
      <c r="BC35" s="26"/>
      <c r="BD35" s="31"/>
      <c r="BE35" s="33">
        <v>10</v>
      </c>
      <c r="BF35" s="11"/>
      <c r="BG35" s="15"/>
      <c r="BH35" s="11"/>
      <c r="BI35" s="26"/>
      <c r="BJ35" s="31"/>
      <c r="BK35" s="33">
        <v>10</v>
      </c>
      <c r="BL35" s="11">
        <v>49.9</v>
      </c>
      <c r="BM35" s="15">
        <f t="shared" si="39"/>
        <v>49.9</v>
      </c>
      <c r="BN35" s="11">
        <f t="shared" si="40"/>
        <v>17.465</v>
      </c>
      <c r="BO35" s="26">
        <f t="shared" si="41"/>
        <v>12.974</v>
      </c>
      <c r="BP35" s="31">
        <f t="shared" si="42"/>
        <v>67.364999999999995</v>
      </c>
      <c r="BQ35" s="33">
        <v>10</v>
      </c>
      <c r="BR35" s="11"/>
      <c r="BS35" s="15"/>
      <c r="BT35" s="11"/>
      <c r="BU35" s="26"/>
      <c r="BV35" s="31"/>
      <c r="BW35" s="33"/>
      <c r="BX35" s="11"/>
      <c r="BY35" s="15"/>
      <c r="BZ35" s="11"/>
      <c r="CA35" s="26"/>
      <c r="CB35" s="31"/>
      <c r="CC35" s="33">
        <v>10</v>
      </c>
      <c r="CD35" s="11"/>
      <c r="CE35" s="15"/>
      <c r="CF35" s="11"/>
      <c r="CG35" s="26"/>
      <c r="CH35" s="31"/>
      <c r="CI35" s="33">
        <v>10</v>
      </c>
      <c r="CJ35" s="11"/>
      <c r="CK35" s="15"/>
      <c r="CL35" s="11"/>
      <c r="CM35" s="26"/>
      <c r="CN35" s="31"/>
      <c r="CO35" s="33">
        <v>10</v>
      </c>
      <c r="CP35" s="11">
        <v>40.9</v>
      </c>
      <c r="CQ35" s="15">
        <f t="shared" si="118"/>
        <v>40.9</v>
      </c>
      <c r="CR35" s="11">
        <f t="shared" si="229"/>
        <v>12.679</v>
      </c>
      <c r="CS35" s="26">
        <f t="shared" si="230"/>
        <v>11.452</v>
      </c>
      <c r="CT35" s="31">
        <f t="shared" si="55"/>
        <v>53.579000000000001</v>
      </c>
      <c r="CU35" s="33"/>
      <c r="CV35" s="11"/>
      <c r="CW35" s="15"/>
      <c r="CX35" s="11"/>
      <c r="CY35" s="26"/>
      <c r="CZ35" s="31"/>
      <c r="DA35" s="33">
        <v>10</v>
      </c>
      <c r="DB35" s="11"/>
      <c r="DC35" s="15"/>
      <c r="DD35" s="11"/>
      <c r="DE35" s="26"/>
      <c r="DF35" s="31"/>
      <c r="DG35" s="33">
        <v>10</v>
      </c>
      <c r="DH35" s="11"/>
      <c r="DI35" s="15"/>
      <c r="DJ35" s="11"/>
      <c r="DK35" s="26"/>
      <c r="DL35" s="31"/>
      <c r="DM35" s="33"/>
      <c r="DN35" s="11"/>
      <c r="DO35" s="15"/>
      <c r="DP35" s="11"/>
      <c r="DQ35" s="26"/>
      <c r="DR35" s="31"/>
      <c r="DS35" s="33">
        <v>10</v>
      </c>
      <c r="DT35" s="11"/>
      <c r="DU35" s="15"/>
      <c r="DV35" s="11"/>
      <c r="DW35" s="26"/>
      <c r="DX35" s="31"/>
      <c r="DY35" s="33">
        <v>10</v>
      </c>
      <c r="DZ35" s="11"/>
      <c r="EA35" s="15"/>
      <c r="EB35" s="11"/>
      <c r="EC35" s="26"/>
      <c r="ED35" s="31"/>
      <c r="EE35" s="33">
        <v>10</v>
      </c>
      <c r="EF35" s="11"/>
      <c r="EG35" s="15"/>
      <c r="EH35" s="11"/>
      <c r="EI35" s="26"/>
      <c r="EJ35" s="31"/>
      <c r="EK35" s="33">
        <v>10</v>
      </c>
      <c r="EL35" s="11"/>
      <c r="EM35" s="15"/>
      <c r="EN35" s="11"/>
      <c r="EO35" s="26"/>
      <c r="EP35" s="31"/>
      <c r="EQ35" s="33">
        <v>10</v>
      </c>
      <c r="ER35" s="11"/>
      <c r="ES35" s="15"/>
      <c r="ET35" s="11"/>
      <c r="EU35" s="26"/>
      <c r="EV35" s="31"/>
      <c r="EW35" s="33">
        <v>10</v>
      </c>
      <c r="EX35" s="11"/>
      <c r="EY35" s="15"/>
      <c r="EZ35" s="11"/>
      <c r="FA35" s="26"/>
      <c r="FB35" s="31"/>
      <c r="FC35" s="33">
        <v>10</v>
      </c>
      <c r="FD35" s="11">
        <v>47.8</v>
      </c>
      <c r="FE35" s="15">
        <f t="shared" ref="FE35" si="278">FD35</f>
        <v>47.8</v>
      </c>
      <c r="FF35" s="11">
        <f>FD35*0.31</f>
        <v>14.818</v>
      </c>
      <c r="FG35" s="26">
        <f>FD35*0.26</f>
        <v>12.427999999999999</v>
      </c>
      <c r="FH35" s="31">
        <f t="shared" si="83"/>
        <v>62.617999999999995</v>
      </c>
      <c r="FI35" s="33">
        <v>10</v>
      </c>
      <c r="FJ35" s="11"/>
      <c r="FK35" s="15"/>
      <c r="FL35" s="11"/>
      <c r="FM35" s="26"/>
      <c r="FN35" s="31"/>
      <c r="FO35" s="33">
        <v>10</v>
      </c>
      <c r="FP35" s="11"/>
      <c r="FQ35" s="15"/>
      <c r="FR35" s="11"/>
      <c r="FS35" s="26"/>
      <c r="FT35" s="31"/>
      <c r="FU35" s="33"/>
      <c r="FV35" s="11"/>
      <c r="FW35" s="15"/>
      <c r="FX35" s="11"/>
      <c r="FY35" s="26"/>
      <c r="FZ35" s="31"/>
      <c r="GA35" s="33">
        <v>10</v>
      </c>
      <c r="GB35" s="11">
        <v>51.7</v>
      </c>
      <c r="GC35" s="15">
        <f t="shared" si="233"/>
        <v>51.7</v>
      </c>
      <c r="GD35" s="11">
        <f t="shared" si="274"/>
        <v>9.8230000000000004</v>
      </c>
      <c r="GE35" s="26">
        <f t="shared" si="274"/>
        <v>9.8230000000000004</v>
      </c>
      <c r="GF35" s="31">
        <f t="shared" si="94"/>
        <v>61.523000000000003</v>
      </c>
      <c r="GG35" s="33"/>
      <c r="GH35" s="11"/>
      <c r="GI35" s="15"/>
      <c r="GJ35" s="11"/>
      <c r="GK35" s="26"/>
      <c r="GL35" s="31"/>
      <c r="GM35" s="33">
        <v>10</v>
      </c>
      <c r="GN35" s="11"/>
      <c r="GO35" s="15"/>
      <c r="GP35" s="11"/>
      <c r="GQ35" s="26"/>
      <c r="GR35" s="31"/>
      <c r="GS35" s="33"/>
      <c r="GT35" s="33"/>
      <c r="GU35" s="33"/>
      <c r="GV35" s="33"/>
      <c r="GW35" s="33"/>
      <c r="GX35" s="33"/>
      <c r="GY35" s="27">
        <f t="shared" si="99"/>
        <v>46.36666666666666</v>
      </c>
      <c r="GZ35" s="26">
        <f t="shared" si="100"/>
        <v>46.36666666666666</v>
      </c>
      <c r="HA35" s="27">
        <f t="shared" si="237"/>
        <v>11.3256</v>
      </c>
      <c r="HB35" s="26">
        <f t="shared" si="238"/>
        <v>8.6501800000000006</v>
      </c>
      <c r="HC35" s="27">
        <f t="shared" si="103"/>
        <v>56.831623333333319</v>
      </c>
      <c r="HD35" s="26">
        <f t="shared" si="104"/>
        <v>56.831623333333326</v>
      </c>
      <c r="HE35" s="27">
        <f t="shared" si="105"/>
        <v>11.862252571799997</v>
      </c>
      <c r="HF35" s="26">
        <f t="shared" si="106"/>
        <v>9.1822525717999994</v>
      </c>
      <c r="HG35" s="27">
        <f t="shared" si="123"/>
        <v>68.693875905133311</v>
      </c>
      <c r="HH35" s="26">
        <f t="shared" si="108"/>
        <v>68.693875905133311</v>
      </c>
      <c r="HI35" s="27">
        <f t="shared" si="109"/>
        <v>69</v>
      </c>
      <c r="HJ35" s="43">
        <v>13283</v>
      </c>
      <c r="HK35" s="15">
        <v>916527.00302000018</v>
      </c>
      <c r="HL35" s="15">
        <v>800214.51302000019</v>
      </c>
      <c r="HM35" s="15">
        <v>116312.49</v>
      </c>
    </row>
    <row r="36" spans="1:221">
      <c r="A36" s="29" t="s">
        <v>97</v>
      </c>
      <c r="B36" s="13" t="s">
        <v>177</v>
      </c>
      <c r="C36" s="33"/>
      <c r="D36" s="11"/>
      <c r="E36" s="15"/>
      <c r="F36" s="11"/>
      <c r="G36" s="26"/>
      <c r="H36" s="31"/>
      <c r="I36" s="33">
        <v>15</v>
      </c>
      <c r="J36" s="11">
        <v>40.700000000000003</v>
      </c>
      <c r="K36" s="15">
        <f t="shared" si="5"/>
        <v>40.700000000000003</v>
      </c>
      <c r="L36" s="11">
        <f t="shared" si="6"/>
        <v>12.21</v>
      </c>
      <c r="M36" s="26">
        <f t="shared" si="216"/>
        <v>7.7330000000000005</v>
      </c>
      <c r="N36" s="31">
        <f t="shared" si="8"/>
        <v>52.910000000000004</v>
      </c>
      <c r="O36" s="33">
        <v>15</v>
      </c>
      <c r="P36" s="11">
        <v>69.75</v>
      </c>
      <c r="Q36" s="15">
        <f t="shared" si="239"/>
        <v>69.75</v>
      </c>
      <c r="R36" s="11">
        <f t="shared" si="217"/>
        <v>14.647499999999999</v>
      </c>
      <c r="S36" s="26">
        <f t="shared" si="218"/>
        <v>12.555</v>
      </c>
      <c r="T36" s="31">
        <f t="shared" si="12"/>
        <v>84.397499999999994</v>
      </c>
      <c r="U36" s="33">
        <v>15</v>
      </c>
      <c r="V36" s="28">
        <v>69.75</v>
      </c>
      <c r="W36" s="15">
        <f t="shared" si="13"/>
        <v>69.75</v>
      </c>
      <c r="X36" s="11">
        <f t="shared" si="219"/>
        <v>18.8325</v>
      </c>
      <c r="Y36" s="26">
        <f t="shared" si="220"/>
        <v>15.345000000000001</v>
      </c>
      <c r="Z36" s="31">
        <f t="shared" si="16"/>
        <v>88.582499999999996</v>
      </c>
      <c r="AA36" s="33">
        <v>15</v>
      </c>
      <c r="AB36" s="11">
        <v>72.599999999999994</v>
      </c>
      <c r="AC36" s="15">
        <f t="shared" si="17"/>
        <v>72.599999999999994</v>
      </c>
      <c r="AD36" s="28">
        <f t="shared" si="221"/>
        <v>27.587999999999997</v>
      </c>
      <c r="AE36" s="26">
        <f t="shared" si="240"/>
        <v>23.231999999999999</v>
      </c>
      <c r="AF36" s="31">
        <f t="shared" si="20"/>
        <v>100.18799999999999</v>
      </c>
      <c r="AG36" s="33">
        <v>15</v>
      </c>
      <c r="AH36" s="11">
        <v>70.95</v>
      </c>
      <c r="AI36" s="15">
        <f t="shared" si="130"/>
        <v>70.95</v>
      </c>
      <c r="AJ36" s="11">
        <f t="shared" si="223"/>
        <v>7.0950000000000006</v>
      </c>
      <c r="AK36" s="26">
        <f t="shared" si="132"/>
        <v>6.3855000000000004</v>
      </c>
      <c r="AL36" s="31">
        <f t="shared" si="24"/>
        <v>78.045000000000002</v>
      </c>
      <c r="AM36" s="33">
        <v>15</v>
      </c>
      <c r="AN36" s="11">
        <v>66.150000000000006</v>
      </c>
      <c r="AO36" s="15">
        <f t="shared" si="224"/>
        <v>66.150000000000006</v>
      </c>
      <c r="AP36" s="11">
        <f t="shared" si="225"/>
        <v>15.876000000000001</v>
      </c>
      <c r="AQ36" s="26">
        <f t="shared" si="226"/>
        <v>3.1752000000000002</v>
      </c>
      <c r="AR36" s="31">
        <f t="shared" si="28"/>
        <v>82.02600000000001</v>
      </c>
      <c r="AS36" s="33">
        <v>15</v>
      </c>
      <c r="AT36" s="11">
        <v>72.599999999999994</v>
      </c>
      <c r="AU36" s="15">
        <f t="shared" si="29"/>
        <v>72.599999999999994</v>
      </c>
      <c r="AV36" s="11">
        <f t="shared" si="227"/>
        <v>17.423999999999999</v>
      </c>
      <c r="AW36" s="26">
        <f t="shared" si="228"/>
        <v>13.067999999999998</v>
      </c>
      <c r="AX36" s="31">
        <f t="shared" si="32"/>
        <v>90.024000000000001</v>
      </c>
      <c r="AY36" s="33">
        <v>15</v>
      </c>
      <c r="AZ36" s="11"/>
      <c r="BA36" s="15"/>
      <c r="BB36" s="11"/>
      <c r="BC36" s="26"/>
      <c r="BD36" s="31"/>
      <c r="BE36" s="33">
        <v>15</v>
      </c>
      <c r="BF36" s="11"/>
      <c r="BG36" s="15"/>
      <c r="BH36" s="11"/>
      <c r="BI36" s="26"/>
      <c r="BJ36" s="31"/>
      <c r="BK36" s="33">
        <v>15</v>
      </c>
      <c r="BL36" s="11">
        <v>74.849999999999994</v>
      </c>
      <c r="BM36" s="15">
        <f t="shared" si="39"/>
        <v>74.849999999999994</v>
      </c>
      <c r="BN36" s="11">
        <f t="shared" si="40"/>
        <v>26.197499999999998</v>
      </c>
      <c r="BO36" s="26">
        <f t="shared" si="41"/>
        <v>19.460999999999999</v>
      </c>
      <c r="BP36" s="31">
        <f t="shared" si="42"/>
        <v>101.04749999999999</v>
      </c>
      <c r="BQ36" s="33">
        <v>15</v>
      </c>
      <c r="BR36" s="11"/>
      <c r="BS36" s="15"/>
      <c r="BT36" s="11"/>
      <c r="BU36" s="26"/>
      <c r="BV36" s="31"/>
      <c r="BW36" s="33"/>
      <c r="BX36" s="11"/>
      <c r="BY36" s="15"/>
      <c r="BZ36" s="11"/>
      <c r="CA36" s="26"/>
      <c r="CB36" s="31"/>
      <c r="CC36" s="33">
        <v>15</v>
      </c>
      <c r="CD36" s="11"/>
      <c r="CE36" s="15"/>
      <c r="CF36" s="11"/>
      <c r="CG36" s="26"/>
      <c r="CH36" s="31"/>
      <c r="CI36" s="33">
        <v>15</v>
      </c>
      <c r="CJ36" s="11"/>
      <c r="CK36" s="15"/>
      <c r="CL36" s="11"/>
      <c r="CM36" s="26"/>
      <c r="CN36" s="31"/>
      <c r="CO36" s="33">
        <v>15</v>
      </c>
      <c r="CP36" s="11">
        <v>61.35</v>
      </c>
      <c r="CQ36" s="15">
        <f t="shared" si="118"/>
        <v>61.35</v>
      </c>
      <c r="CR36" s="11">
        <f t="shared" si="229"/>
        <v>19.0185</v>
      </c>
      <c r="CS36" s="26">
        <f t="shared" si="230"/>
        <v>17.178000000000001</v>
      </c>
      <c r="CT36" s="31">
        <f t="shared" si="55"/>
        <v>80.368499999999997</v>
      </c>
      <c r="CU36" s="33"/>
      <c r="CV36" s="11"/>
      <c r="CW36" s="15"/>
      <c r="CX36" s="11"/>
      <c r="CY36" s="26"/>
      <c r="CZ36" s="31"/>
      <c r="DA36" s="33">
        <v>15</v>
      </c>
      <c r="DB36" s="11"/>
      <c r="DC36" s="15"/>
      <c r="DD36" s="11"/>
      <c r="DE36" s="26"/>
      <c r="DF36" s="31"/>
      <c r="DG36" s="33">
        <v>15</v>
      </c>
      <c r="DH36" s="11">
        <v>57.9</v>
      </c>
      <c r="DI36" s="15">
        <f t="shared" ref="DI36" si="279">DH36</f>
        <v>57.9</v>
      </c>
      <c r="DJ36" s="11">
        <f t="shared" ref="DJ36" si="280">DH36*0.33</f>
        <v>19.106999999999999</v>
      </c>
      <c r="DK36" s="26">
        <f t="shared" ref="DK36" si="281">DH36*0.28</f>
        <v>16.212</v>
      </c>
      <c r="DL36" s="31">
        <f t="shared" si="64"/>
        <v>77.007000000000005</v>
      </c>
      <c r="DM36" s="33"/>
      <c r="DN36" s="11"/>
      <c r="DO36" s="15"/>
      <c r="DP36" s="11"/>
      <c r="DQ36" s="26"/>
      <c r="DR36" s="31"/>
      <c r="DS36" s="33">
        <v>15</v>
      </c>
      <c r="DT36" s="11"/>
      <c r="DU36" s="15"/>
      <c r="DV36" s="11"/>
      <c r="DW36" s="26"/>
      <c r="DX36" s="31"/>
      <c r="DY36" s="33">
        <v>15</v>
      </c>
      <c r="DZ36" s="11"/>
      <c r="EA36" s="15"/>
      <c r="EB36" s="11"/>
      <c r="EC36" s="26"/>
      <c r="ED36" s="31"/>
      <c r="EE36" s="33">
        <v>15</v>
      </c>
      <c r="EF36" s="11">
        <v>78.150000000000006</v>
      </c>
      <c r="EG36" s="15">
        <f t="shared" si="244"/>
        <v>78.150000000000006</v>
      </c>
      <c r="EH36" s="11">
        <f>EF36*0.65</f>
        <v>50.797500000000007</v>
      </c>
      <c r="EI36" s="26">
        <f t="shared" ref="EI36" si="282">EF36*0.49</f>
        <v>38.293500000000002</v>
      </c>
      <c r="EJ36" s="31">
        <f t="shared" si="74"/>
        <v>128.94750000000002</v>
      </c>
      <c r="EK36" s="33">
        <v>15</v>
      </c>
      <c r="EL36" s="11"/>
      <c r="EM36" s="15"/>
      <c r="EN36" s="11"/>
      <c r="EO36" s="26"/>
      <c r="EP36" s="31"/>
      <c r="EQ36" s="33">
        <v>15</v>
      </c>
      <c r="ER36" s="11"/>
      <c r="ES36" s="15"/>
      <c r="ET36" s="11"/>
      <c r="EU36" s="26"/>
      <c r="EV36" s="31"/>
      <c r="EW36" s="33">
        <v>15</v>
      </c>
      <c r="EX36" s="11"/>
      <c r="EY36" s="15"/>
      <c r="EZ36" s="11"/>
      <c r="FA36" s="26"/>
      <c r="FB36" s="31"/>
      <c r="FC36" s="33">
        <v>15</v>
      </c>
      <c r="FD36" s="11"/>
      <c r="FE36" s="15"/>
      <c r="FF36" s="11"/>
      <c r="FG36" s="26"/>
      <c r="FH36" s="31"/>
      <c r="FI36" s="33">
        <v>15</v>
      </c>
      <c r="FJ36" s="11">
        <v>79.95</v>
      </c>
      <c r="FK36" s="15">
        <f t="shared" si="250"/>
        <v>79.95</v>
      </c>
      <c r="FL36" s="11">
        <f t="shared" ref="FL36:FL37" si="283">FJ36*0.51</f>
        <v>40.774500000000003</v>
      </c>
      <c r="FM36" s="26">
        <f t="shared" ref="FM36:FM37" si="284">FJ36*0.49</f>
        <v>39.1755</v>
      </c>
      <c r="FN36" s="31">
        <f t="shared" si="87"/>
        <v>120.72450000000001</v>
      </c>
      <c r="FO36" s="33">
        <v>15</v>
      </c>
      <c r="FP36" s="11"/>
      <c r="FQ36" s="15"/>
      <c r="FR36" s="11"/>
      <c r="FS36" s="26"/>
      <c r="FT36" s="31"/>
      <c r="FU36" s="33"/>
      <c r="FV36" s="11"/>
      <c r="FW36" s="15"/>
      <c r="FX36" s="11"/>
      <c r="FY36" s="26"/>
      <c r="FZ36" s="31"/>
      <c r="GA36" s="33">
        <v>15</v>
      </c>
      <c r="GB36" s="11"/>
      <c r="GC36" s="15"/>
      <c r="GD36" s="11"/>
      <c r="GE36" s="26"/>
      <c r="GF36" s="31"/>
      <c r="GG36" s="33"/>
      <c r="GH36" s="11"/>
      <c r="GI36" s="15"/>
      <c r="GJ36" s="11"/>
      <c r="GK36" s="26"/>
      <c r="GL36" s="31"/>
      <c r="GM36" s="33">
        <v>15</v>
      </c>
      <c r="GN36" s="11"/>
      <c r="GO36" s="15"/>
      <c r="GP36" s="11"/>
      <c r="GQ36" s="26"/>
      <c r="GR36" s="31"/>
      <c r="GS36" s="33"/>
      <c r="GT36" s="33"/>
      <c r="GU36" s="33"/>
      <c r="GV36" s="33"/>
      <c r="GW36" s="33"/>
      <c r="GX36" s="33"/>
      <c r="GY36" s="27">
        <f t="shared" si="99"/>
        <v>67.891666666666666</v>
      </c>
      <c r="GZ36" s="26">
        <f t="shared" si="100"/>
        <v>67.891666666666666</v>
      </c>
      <c r="HA36" s="27">
        <f t="shared" si="237"/>
        <v>20.735999999999997</v>
      </c>
      <c r="HB36" s="26">
        <f t="shared" si="238"/>
        <v>16.293361538461536</v>
      </c>
      <c r="HC36" s="27">
        <f t="shared" si="103"/>
        <v>83.214815833333333</v>
      </c>
      <c r="HD36" s="26">
        <f t="shared" si="104"/>
        <v>83.214815833333333</v>
      </c>
      <c r="HE36" s="27">
        <f t="shared" si="105"/>
        <v>21.745566206692303</v>
      </c>
      <c r="HF36" s="26">
        <f t="shared" si="106"/>
        <v>17.295566206692303</v>
      </c>
      <c r="HG36" s="27">
        <f t="shared" si="123"/>
        <v>104.96038204002564</v>
      </c>
      <c r="HH36" s="26">
        <f t="shared" si="108"/>
        <v>104.96038204002564</v>
      </c>
      <c r="HI36" s="27">
        <f t="shared" si="109"/>
        <v>105</v>
      </c>
      <c r="HJ36" s="43">
        <v>5729</v>
      </c>
      <c r="HK36" s="15">
        <v>601545.00486719795</v>
      </c>
      <c r="HL36" s="15">
        <v>492022.254867198</v>
      </c>
      <c r="HM36" s="15">
        <v>109522.75</v>
      </c>
    </row>
    <row r="37" spans="1:221">
      <c r="A37" s="29" t="s">
        <v>98</v>
      </c>
      <c r="B37" s="13" t="s">
        <v>99</v>
      </c>
      <c r="C37" s="33">
        <v>15</v>
      </c>
      <c r="D37" s="11"/>
      <c r="E37" s="15"/>
      <c r="F37" s="11"/>
      <c r="G37" s="26"/>
      <c r="H37" s="31"/>
      <c r="I37" s="33">
        <v>15</v>
      </c>
      <c r="J37" s="11">
        <v>61.05</v>
      </c>
      <c r="K37" s="15">
        <f t="shared" si="5"/>
        <v>61.05</v>
      </c>
      <c r="L37" s="11">
        <f t="shared" si="6"/>
        <v>18.314999999999998</v>
      </c>
      <c r="M37" s="26">
        <f t="shared" si="216"/>
        <v>11.599499999999999</v>
      </c>
      <c r="N37" s="31">
        <f t="shared" si="8"/>
        <v>79.364999999999995</v>
      </c>
      <c r="O37" s="33">
        <v>15</v>
      </c>
      <c r="P37" s="11">
        <v>69.75</v>
      </c>
      <c r="Q37" s="15">
        <f t="shared" si="239"/>
        <v>69.75</v>
      </c>
      <c r="R37" s="11">
        <f t="shared" si="217"/>
        <v>14.647499999999999</v>
      </c>
      <c r="S37" s="26">
        <f t="shared" si="218"/>
        <v>12.555</v>
      </c>
      <c r="T37" s="31">
        <f t="shared" si="12"/>
        <v>84.397499999999994</v>
      </c>
      <c r="U37" s="33">
        <v>15</v>
      </c>
      <c r="V37" s="28">
        <v>69.75</v>
      </c>
      <c r="W37" s="15">
        <f t="shared" si="13"/>
        <v>69.75</v>
      </c>
      <c r="X37" s="11">
        <f t="shared" si="219"/>
        <v>18.8325</v>
      </c>
      <c r="Y37" s="26">
        <f t="shared" si="220"/>
        <v>15.345000000000001</v>
      </c>
      <c r="Z37" s="31">
        <f t="shared" si="16"/>
        <v>88.582499999999996</v>
      </c>
      <c r="AA37" s="33">
        <v>15</v>
      </c>
      <c r="AB37" s="11"/>
      <c r="AC37" s="15"/>
      <c r="AD37" s="28"/>
      <c r="AE37" s="26"/>
      <c r="AF37" s="31"/>
      <c r="AG37" s="33">
        <v>15</v>
      </c>
      <c r="AH37" s="11">
        <v>70.95</v>
      </c>
      <c r="AI37" s="15">
        <f t="shared" si="130"/>
        <v>70.95</v>
      </c>
      <c r="AJ37" s="11">
        <f t="shared" si="223"/>
        <v>7.0950000000000006</v>
      </c>
      <c r="AK37" s="26">
        <f t="shared" si="132"/>
        <v>6.3855000000000004</v>
      </c>
      <c r="AL37" s="31">
        <f t="shared" si="24"/>
        <v>78.045000000000002</v>
      </c>
      <c r="AM37" s="33">
        <v>15</v>
      </c>
      <c r="AN37" s="11">
        <v>66.150000000000006</v>
      </c>
      <c r="AO37" s="15">
        <f t="shared" si="224"/>
        <v>66.150000000000006</v>
      </c>
      <c r="AP37" s="11">
        <f t="shared" si="225"/>
        <v>15.876000000000001</v>
      </c>
      <c r="AQ37" s="26">
        <f t="shared" si="226"/>
        <v>3.1752000000000002</v>
      </c>
      <c r="AR37" s="31">
        <f t="shared" si="28"/>
        <v>82.02600000000001</v>
      </c>
      <c r="AS37" s="33">
        <v>15</v>
      </c>
      <c r="AT37" s="11">
        <v>72.599999999999994</v>
      </c>
      <c r="AU37" s="15">
        <f t="shared" si="29"/>
        <v>72.599999999999994</v>
      </c>
      <c r="AV37" s="11">
        <f t="shared" si="227"/>
        <v>17.423999999999999</v>
      </c>
      <c r="AW37" s="26">
        <f t="shared" si="228"/>
        <v>13.067999999999998</v>
      </c>
      <c r="AX37" s="31">
        <f t="shared" si="32"/>
        <v>90.024000000000001</v>
      </c>
      <c r="AY37" s="33">
        <v>15</v>
      </c>
      <c r="AZ37" s="11"/>
      <c r="BA37" s="15"/>
      <c r="BB37" s="11"/>
      <c r="BC37" s="26"/>
      <c r="BD37" s="31"/>
      <c r="BE37" s="33">
        <v>15</v>
      </c>
      <c r="BF37" s="11">
        <v>69.599999999999994</v>
      </c>
      <c r="BG37" s="15">
        <f t="shared" si="253"/>
        <v>69.599999999999994</v>
      </c>
      <c r="BH37" s="11">
        <f t="shared" ref="BH37:BH38" si="285">BF37*0.37</f>
        <v>25.751999999999999</v>
      </c>
      <c r="BI37" s="26">
        <f t="shared" ref="BI37:BI38" si="286">BF37*0.29</f>
        <v>20.183999999999997</v>
      </c>
      <c r="BJ37" s="31">
        <f t="shared" si="38"/>
        <v>95.35199999999999</v>
      </c>
      <c r="BK37" s="33">
        <v>15</v>
      </c>
      <c r="BL37" s="11">
        <v>74.849999999999994</v>
      </c>
      <c r="BM37" s="15">
        <f t="shared" si="39"/>
        <v>74.849999999999994</v>
      </c>
      <c r="BN37" s="11">
        <f t="shared" si="40"/>
        <v>26.197499999999998</v>
      </c>
      <c r="BO37" s="26">
        <f t="shared" si="41"/>
        <v>19.460999999999999</v>
      </c>
      <c r="BP37" s="31">
        <f t="shared" si="42"/>
        <v>101.04749999999999</v>
      </c>
      <c r="BQ37" s="33">
        <v>15</v>
      </c>
      <c r="BR37" s="11"/>
      <c r="BS37" s="15"/>
      <c r="BT37" s="11"/>
      <c r="BU37" s="26"/>
      <c r="BV37" s="31"/>
      <c r="BW37" s="33"/>
      <c r="BX37" s="11"/>
      <c r="BY37" s="15"/>
      <c r="BZ37" s="11"/>
      <c r="CA37" s="26"/>
      <c r="CB37" s="31"/>
      <c r="CC37" s="33">
        <v>15</v>
      </c>
      <c r="CD37" s="11"/>
      <c r="CE37" s="15"/>
      <c r="CF37" s="11"/>
      <c r="CG37" s="26"/>
      <c r="CH37" s="31"/>
      <c r="CI37" s="33">
        <v>15</v>
      </c>
      <c r="CJ37" s="11"/>
      <c r="CK37" s="15"/>
      <c r="CL37" s="11"/>
      <c r="CM37" s="26"/>
      <c r="CN37" s="31"/>
      <c r="CO37" s="33">
        <v>15</v>
      </c>
      <c r="CP37" s="11">
        <v>61.35</v>
      </c>
      <c r="CQ37" s="15">
        <f t="shared" si="118"/>
        <v>61.35</v>
      </c>
      <c r="CR37" s="11">
        <f t="shared" si="229"/>
        <v>19.0185</v>
      </c>
      <c r="CS37" s="26">
        <f t="shared" si="230"/>
        <v>17.178000000000001</v>
      </c>
      <c r="CT37" s="31">
        <f t="shared" si="55"/>
        <v>80.368499999999997</v>
      </c>
      <c r="CU37" s="33"/>
      <c r="CV37" s="11"/>
      <c r="CW37" s="15"/>
      <c r="CX37" s="11"/>
      <c r="CY37" s="26"/>
      <c r="CZ37" s="31"/>
      <c r="DA37" s="33">
        <v>15</v>
      </c>
      <c r="DB37" s="11"/>
      <c r="DC37" s="15"/>
      <c r="DD37" s="11"/>
      <c r="DE37" s="26"/>
      <c r="DF37" s="31"/>
      <c r="DG37" s="33">
        <v>15</v>
      </c>
      <c r="DH37" s="11"/>
      <c r="DI37" s="15"/>
      <c r="DJ37" s="11"/>
      <c r="DK37" s="26"/>
      <c r="DL37" s="31"/>
      <c r="DM37" s="33"/>
      <c r="DN37" s="11"/>
      <c r="DO37" s="15"/>
      <c r="DP37" s="11"/>
      <c r="DQ37" s="26"/>
      <c r="DR37" s="31"/>
      <c r="DS37" s="33">
        <v>15</v>
      </c>
      <c r="DT37" s="11"/>
      <c r="DU37" s="15"/>
      <c r="DV37" s="11"/>
      <c r="DW37" s="26"/>
      <c r="DX37" s="31"/>
      <c r="DY37" s="33">
        <v>15</v>
      </c>
      <c r="DZ37" s="11"/>
      <c r="EA37" s="15"/>
      <c r="EB37" s="11"/>
      <c r="EC37" s="26"/>
      <c r="ED37" s="31"/>
      <c r="EE37" s="33">
        <v>15</v>
      </c>
      <c r="EF37" s="11"/>
      <c r="EG37" s="15"/>
      <c r="EH37" s="11"/>
      <c r="EI37" s="26"/>
      <c r="EJ37" s="31"/>
      <c r="EK37" s="33">
        <v>15</v>
      </c>
      <c r="EL37" s="11"/>
      <c r="EM37" s="15"/>
      <c r="EN37" s="11"/>
      <c r="EO37" s="26"/>
      <c r="EP37" s="31"/>
      <c r="EQ37" s="33">
        <v>15</v>
      </c>
      <c r="ER37" s="11">
        <v>35.909999999999997</v>
      </c>
      <c r="ES37" s="15">
        <f t="shared" ref="ES37" si="287">ER37</f>
        <v>35.909999999999997</v>
      </c>
      <c r="ET37" s="11">
        <f t="shared" ref="ET37" si="288">ER37*0.17</f>
        <v>6.1047000000000002</v>
      </c>
      <c r="EU37" s="26">
        <f t="shared" ref="EU37" si="289">ER37*0.15</f>
        <v>5.386499999999999</v>
      </c>
      <c r="EV37" s="31">
        <f t="shared" si="78"/>
        <v>42.014699999999998</v>
      </c>
      <c r="EW37" s="33">
        <v>15</v>
      </c>
      <c r="EX37" s="11"/>
      <c r="EY37" s="15"/>
      <c r="EZ37" s="11"/>
      <c r="FA37" s="26"/>
      <c r="FB37" s="31"/>
      <c r="FC37" s="33">
        <v>15</v>
      </c>
      <c r="FD37" s="11"/>
      <c r="FE37" s="15"/>
      <c r="FF37" s="11"/>
      <c r="FG37" s="26"/>
      <c r="FH37" s="31"/>
      <c r="FI37" s="33">
        <v>15</v>
      </c>
      <c r="FJ37" s="11">
        <v>79.95</v>
      </c>
      <c r="FK37" s="15">
        <f t="shared" si="250"/>
        <v>79.95</v>
      </c>
      <c r="FL37" s="11">
        <f t="shared" si="283"/>
        <v>40.774500000000003</v>
      </c>
      <c r="FM37" s="26">
        <f t="shared" si="284"/>
        <v>39.1755</v>
      </c>
      <c r="FN37" s="31">
        <f t="shared" si="87"/>
        <v>120.72450000000001</v>
      </c>
      <c r="FO37" s="33">
        <v>15</v>
      </c>
      <c r="FP37" s="11"/>
      <c r="FQ37" s="15"/>
      <c r="FR37" s="11"/>
      <c r="FS37" s="26"/>
      <c r="FT37" s="31"/>
      <c r="FU37" s="33"/>
      <c r="FV37" s="11"/>
      <c r="FW37" s="15"/>
      <c r="FX37" s="11"/>
      <c r="FY37" s="26"/>
      <c r="FZ37" s="31"/>
      <c r="GA37" s="33">
        <v>15</v>
      </c>
      <c r="GB37" s="11">
        <v>51.7</v>
      </c>
      <c r="GC37" s="15">
        <f t="shared" si="233"/>
        <v>51.7</v>
      </c>
      <c r="GD37" s="11">
        <f t="shared" ref="GD37:GE37" si="290">GB37*0.19</f>
        <v>9.8230000000000004</v>
      </c>
      <c r="GE37" s="26">
        <f t="shared" si="290"/>
        <v>9.8230000000000004</v>
      </c>
      <c r="GF37" s="31">
        <f t="shared" si="94"/>
        <v>61.523000000000003</v>
      </c>
      <c r="GG37" s="33"/>
      <c r="GH37" s="11"/>
      <c r="GI37" s="15"/>
      <c r="GJ37" s="11"/>
      <c r="GK37" s="26"/>
      <c r="GL37" s="31"/>
      <c r="GM37" s="33">
        <v>15</v>
      </c>
      <c r="GN37" s="11"/>
      <c r="GO37" s="15"/>
      <c r="GP37" s="11"/>
      <c r="GQ37" s="26"/>
      <c r="GR37" s="31"/>
      <c r="GS37" s="33"/>
      <c r="GT37" s="33"/>
      <c r="GU37" s="33"/>
      <c r="GV37" s="33"/>
      <c r="GW37" s="33"/>
      <c r="GX37" s="33"/>
      <c r="GY37" s="27">
        <f t="shared" si="99"/>
        <v>65.300833333333344</v>
      </c>
      <c r="GZ37" s="26">
        <f t="shared" si="100"/>
        <v>65.300833333333344</v>
      </c>
      <c r="HA37" s="27">
        <f t="shared" si="237"/>
        <v>16.912323076923077</v>
      </c>
      <c r="HB37" s="26">
        <f t="shared" si="238"/>
        <v>13.333553846153846</v>
      </c>
      <c r="HC37" s="27">
        <f t="shared" si="103"/>
        <v>80.039231416666681</v>
      </c>
      <c r="HD37" s="26">
        <f t="shared" si="104"/>
        <v>80.039231416666681</v>
      </c>
      <c r="HE37" s="27">
        <f t="shared" si="105"/>
        <v>17.73370074323077</v>
      </c>
      <c r="HF37" s="26">
        <f t="shared" si="106"/>
        <v>14.153700743230768</v>
      </c>
      <c r="HG37" s="27">
        <f t="shared" si="123"/>
        <v>97.772932159897451</v>
      </c>
      <c r="HH37" s="26">
        <f t="shared" si="108"/>
        <v>97.772932159897451</v>
      </c>
      <c r="HI37" s="27">
        <f t="shared" si="109"/>
        <v>98</v>
      </c>
      <c r="HJ37" s="43">
        <v>5054</v>
      </c>
      <c r="HK37" s="15">
        <v>495292.00109064596</v>
      </c>
      <c r="HL37" s="15">
        <v>395322.27109064598</v>
      </c>
      <c r="HM37" s="15">
        <v>99969.73</v>
      </c>
    </row>
    <row r="38" spans="1:221">
      <c r="A38" s="29" t="s">
        <v>100</v>
      </c>
      <c r="B38" s="13" t="s">
        <v>178</v>
      </c>
      <c r="C38" s="33">
        <v>10</v>
      </c>
      <c r="D38" s="11"/>
      <c r="E38" s="15"/>
      <c r="F38" s="11"/>
      <c r="G38" s="26"/>
      <c r="H38" s="31"/>
      <c r="I38" s="33">
        <v>10</v>
      </c>
      <c r="J38" s="11">
        <v>40.700000000000003</v>
      </c>
      <c r="K38" s="15">
        <f t="shared" si="5"/>
        <v>40.700000000000003</v>
      </c>
      <c r="L38" s="11">
        <f t="shared" si="6"/>
        <v>12.21</v>
      </c>
      <c r="M38" s="26">
        <f t="shared" si="216"/>
        <v>7.7330000000000005</v>
      </c>
      <c r="N38" s="31">
        <f t="shared" si="8"/>
        <v>52.910000000000004</v>
      </c>
      <c r="O38" s="33">
        <v>10</v>
      </c>
      <c r="P38" s="11">
        <v>46.5</v>
      </c>
      <c r="Q38" s="15">
        <f t="shared" si="239"/>
        <v>46.5</v>
      </c>
      <c r="R38" s="11">
        <f t="shared" si="217"/>
        <v>9.7649999999999988</v>
      </c>
      <c r="S38" s="26">
        <f t="shared" si="218"/>
        <v>8.3699999999999992</v>
      </c>
      <c r="T38" s="31">
        <f t="shared" si="12"/>
        <v>56.265000000000001</v>
      </c>
      <c r="U38" s="33">
        <v>10</v>
      </c>
      <c r="V38" s="28">
        <v>46.5</v>
      </c>
      <c r="W38" s="15">
        <f t="shared" si="13"/>
        <v>46.5</v>
      </c>
      <c r="X38" s="11">
        <f t="shared" si="219"/>
        <v>12.555000000000001</v>
      </c>
      <c r="Y38" s="26">
        <f t="shared" si="220"/>
        <v>10.23</v>
      </c>
      <c r="Z38" s="31">
        <f t="shared" si="16"/>
        <v>59.055</v>
      </c>
      <c r="AA38" s="33">
        <v>10</v>
      </c>
      <c r="AB38" s="11"/>
      <c r="AC38" s="15"/>
      <c r="AD38" s="28"/>
      <c r="AE38" s="26"/>
      <c r="AF38" s="31"/>
      <c r="AG38" s="33">
        <v>10</v>
      </c>
      <c r="AH38" s="11">
        <v>47.3</v>
      </c>
      <c r="AI38" s="15">
        <f t="shared" si="130"/>
        <v>47.3</v>
      </c>
      <c r="AJ38" s="11">
        <f t="shared" si="223"/>
        <v>4.7299999999999995</v>
      </c>
      <c r="AK38" s="26">
        <f t="shared" si="132"/>
        <v>4.2569999999999997</v>
      </c>
      <c r="AL38" s="31">
        <f t="shared" si="24"/>
        <v>52.029999999999994</v>
      </c>
      <c r="AM38" s="33">
        <v>10</v>
      </c>
      <c r="AN38" s="11">
        <v>44.1</v>
      </c>
      <c r="AO38" s="15">
        <f t="shared" si="224"/>
        <v>44.1</v>
      </c>
      <c r="AP38" s="11">
        <f t="shared" si="225"/>
        <v>10.584</v>
      </c>
      <c r="AQ38" s="26">
        <f t="shared" si="226"/>
        <v>2.1168</v>
      </c>
      <c r="AR38" s="31">
        <f t="shared" si="28"/>
        <v>54.683999999999997</v>
      </c>
      <c r="AS38" s="33">
        <v>10</v>
      </c>
      <c r="AT38" s="11">
        <v>48.4</v>
      </c>
      <c r="AU38" s="15">
        <f t="shared" si="29"/>
        <v>48.4</v>
      </c>
      <c r="AV38" s="11">
        <f t="shared" si="227"/>
        <v>11.616</v>
      </c>
      <c r="AW38" s="26">
        <f t="shared" si="228"/>
        <v>8.7119999999999997</v>
      </c>
      <c r="AX38" s="31">
        <f t="shared" si="32"/>
        <v>60.015999999999998</v>
      </c>
      <c r="AY38" s="33">
        <v>10</v>
      </c>
      <c r="AZ38" s="11"/>
      <c r="BA38" s="15"/>
      <c r="BB38" s="11"/>
      <c r="BC38" s="26"/>
      <c r="BD38" s="31"/>
      <c r="BE38" s="33">
        <v>10</v>
      </c>
      <c r="BF38" s="11">
        <v>46.6</v>
      </c>
      <c r="BG38" s="15">
        <f t="shared" si="253"/>
        <v>46.6</v>
      </c>
      <c r="BH38" s="11">
        <f t="shared" si="285"/>
        <v>17.242000000000001</v>
      </c>
      <c r="BI38" s="26">
        <f t="shared" si="286"/>
        <v>13.513999999999999</v>
      </c>
      <c r="BJ38" s="31">
        <f t="shared" si="38"/>
        <v>63.841999999999999</v>
      </c>
      <c r="BK38" s="33">
        <v>10</v>
      </c>
      <c r="BL38" s="11">
        <v>49.9</v>
      </c>
      <c r="BM38" s="15">
        <f t="shared" si="39"/>
        <v>49.9</v>
      </c>
      <c r="BN38" s="11">
        <f t="shared" si="40"/>
        <v>17.465</v>
      </c>
      <c r="BO38" s="26">
        <f t="shared" si="41"/>
        <v>12.974</v>
      </c>
      <c r="BP38" s="31">
        <f t="shared" si="42"/>
        <v>67.364999999999995</v>
      </c>
      <c r="BQ38" s="33">
        <v>10</v>
      </c>
      <c r="BR38" s="11"/>
      <c r="BS38" s="15"/>
      <c r="BT38" s="11"/>
      <c r="BU38" s="26"/>
      <c r="BV38" s="31"/>
      <c r="BW38" s="33"/>
      <c r="BX38" s="11"/>
      <c r="BY38" s="15"/>
      <c r="BZ38" s="11"/>
      <c r="CA38" s="26"/>
      <c r="CB38" s="31"/>
      <c r="CC38" s="33">
        <v>10</v>
      </c>
      <c r="CD38" s="11"/>
      <c r="CE38" s="15"/>
      <c r="CF38" s="11"/>
      <c r="CG38" s="26"/>
      <c r="CH38" s="31"/>
      <c r="CI38" s="33">
        <v>10</v>
      </c>
      <c r="CJ38" s="11"/>
      <c r="CK38" s="15"/>
      <c r="CL38" s="11"/>
      <c r="CM38" s="26"/>
      <c r="CN38" s="31"/>
      <c r="CO38" s="33">
        <v>10</v>
      </c>
      <c r="CP38" s="11">
        <v>40.9</v>
      </c>
      <c r="CQ38" s="15">
        <f t="shared" si="118"/>
        <v>40.9</v>
      </c>
      <c r="CR38" s="11">
        <f t="shared" si="229"/>
        <v>12.679</v>
      </c>
      <c r="CS38" s="26">
        <f t="shared" si="230"/>
        <v>11.452</v>
      </c>
      <c r="CT38" s="31">
        <f t="shared" si="55"/>
        <v>53.579000000000001</v>
      </c>
      <c r="CU38" s="33"/>
      <c r="CV38" s="11"/>
      <c r="CW38" s="15"/>
      <c r="CX38" s="11"/>
      <c r="CY38" s="26"/>
      <c r="CZ38" s="31"/>
      <c r="DA38" s="33">
        <v>10</v>
      </c>
      <c r="DB38" s="11"/>
      <c r="DC38" s="15"/>
      <c r="DD38" s="11"/>
      <c r="DE38" s="26"/>
      <c r="DF38" s="31"/>
      <c r="DG38" s="33">
        <v>10</v>
      </c>
      <c r="DH38" s="11"/>
      <c r="DI38" s="15"/>
      <c r="DJ38" s="11"/>
      <c r="DK38" s="26"/>
      <c r="DL38" s="31"/>
      <c r="DM38" s="33"/>
      <c r="DN38" s="11"/>
      <c r="DO38" s="15"/>
      <c r="DP38" s="11"/>
      <c r="DQ38" s="26"/>
      <c r="DR38" s="31"/>
      <c r="DS38" s="33">
        <v>10</v>
      </c>
      <c r="DT38" s="11"/>
      <c r="DU38" s="15"/>
      <c r="DV38" s="11"/>
      <c r="DW38" s="26"/>
      <c r="DX38" s="31"/>
      <c r="DY38" s="33">
        <v>10</v>
      </c>
      <c r="DZ38" s="11"/>
      <c r="EA38" s="15"/>
      <c r="EB38" s="11"/>
      <c r="EC38" s="26"/>
      <c r="ED38" s="31"/>
      <c r="EE38" s="33">
        <v>10</v>
      </c>
      <c r="EF38" s="11">
        <v>52.1</v>
      </c>
      <c r="EG38" s="15">
        <f t="shared" si="244"/>
        <v>52.1</v>
      </c>
      <c r="EH38" s="11">
        <f>EF38*0.65</f>
        <v>33.865000000000002</v>
      </c>
      <c r="EI38" s="26">
        <f t="shared" ref="EI38" si="291">EF38*0.49</f>
        <v>25.529</v>
      </c>
      <c r="EJ38" s="31">
        <f t="shared" si="74"/>
        <v>85.965000000000003</v>
      </c>
      <c r="EK38" s="33">
        <v>10</v>
      </c>
      <c r="EL38" s="11"/>
      <c r="EM38" s="15"/>
      <c r="EN38" s="11"/>
      <c r="EO38" s="26"/>
      <c r="EP38" s="31"/>
      <c r="EQ38" s="33">
        <v>10</v>
      </c>
      <c r="ER38" s="11"/>
      <c r="ES38" s="15"/>
      <c r="ET38" s="11"/>
      <c r="EU38" s="26"/>
      <c r="EV38" s="31"/>
      <c r="EW38" s="33"/>
      <c r="EX38" s="11"/>
      <c r="EY38" s="15"/>
      <c r="EZ38" s="11"/>
      <c r="FA38" s="26"/>
      <c r="FB38" s="31"/>
      <c r="FC38" s="33">
        <v>10</v>
      </c>
      <c r="FD38" s="11"/>
      <c r="FE38" s="15"/>
      <c r="FF38" s="11"/>
      <c r="FG38" s="26"/>
      <c r="FH38" s="31"/>
      <c r="FI38" s="33">
        <v>10</v>
      </c>
      <c r="FJ38" s="11"/>
      <c r="FK38" s="15"/>
      <c r="FL38" s="11"/>
      <c r="FM38" s="26"/>
      <c r="FN38" s="31"/>
      <c r="FO38" s="33">
        <v>10</v>
      </c>
      <c r="FP38" s="11"/>
      <c r="FQ38" s="15"/>
      <c r="FR38" s="11"/>
      <c r="FS38" s="26"/>
      <c r="FT38" s="31"/>
      <c r="FU38" s="33"/>
      <c r="FV38" s="11"/>
      <c r="FW38" s="15"/>
      <c r="FX38" s="11"/>
      <c r="FY38" s="26"/>
      <c r="FZ38" s="31"/>
      <c r="GA38" s="33">
        <v>10</v>
      </c>
      <c r="GB38" s="11"/>
      <c r="GC38" s="15"/>
      <c r="GD38" s="11"/>
      <c r="GE38" s="26"/>
      <c r="GF38" s="31"/>
      <c r="GG38" s="33"/>
      <c r="GH38" s="11"/>
      <c r="GI38" s="15"/>
      <c r="GJ38" s="11"/>
      <c r="GK38" s="26"/>
      <c r="GL38" s="31"/>
      <c r="GM38" s="33">
        <v>10</v>
      </c>
      <c r="GN38" s="11"/>
      <c r="GO38" s="15"/>
      <c r="GP38" s="11"/>
      <c r="GQ38" s="26"/>
      <c r="GR38" s="31"/>
      <c r="GS38" s="33"/>
      <c r="GT38" s="33"/>
      <c r="GU38" s="33"/>
      <c r="GV38" s="33"/>
      <c r="GW38" s="33"/>
      <c r="GX38" s="33"/>
      <c r="GY38" s="27">
        <f t="shared" si="99"/>
        <v>46.3</v>
      </c>
      <c r="GZ38" s="26">
        <f t="shared" si="100"/>
        <v>46.3</v>
      </c>
      <c r="HA38" s="27">
        <f t="shared" si="237"/>
        <v>12.973727272727274</v>
      </c>
      <c r="HB38" s="26">
        <f t="shared" si="238"/>
        <v>9.5352545454545456</v>
      </c>
      <c r="HC38" s="27">
        <f t="shared" si="103"/>
        <v>56.74991</v>
      </c>
      <c r="HD38" s="26">
        <f t="shared" si="104"/>
        <v>56.74991</v>
      </c>
      <c r="HE38" s="27">
        <f t="shared" si="105"/>
        <v>13.551768052545455</v>
      </c>
      <c r="HF38" s="26">
        <f t="shared" si="106"/>
        <v>10.121768052545454</v>
      </c>
      <c r="HG38" s="27">
        <f t="shared" si="123"/>
        <v>70.301678052545455</v>
      </c>
      <c r="HH38" s="26">
        <f t="shared" si="108"/>
        <v>70.301678052545455</v>
      </c>
      <c r="HI38" s="27">
        <f t="shared" si="109"/>
        <v>70</v>
      </c>
      <c r="HJ38" s="43">
        <v>22093</v>
      </c>
      <c r="HK38" s="15">
        <v>1546510.0005352199</v>
      </c>
      <c r="HL38" s="15">
        <v>937354.84053521999</v>
      </c>
      <c r="HM38" s="15">
        <v>609155.16</v>
      </c>
    </row>
    <row r="39" spans="1:221" s="16" customFormat="1" ht="25.5">
      <c r="A39" s="12" t="s">
        <v>28</v>
      </c>
      <c r="B39" s="13" t="s">
        <v>23</v>
      </c>
      <c r="C39" s="33">
        <v>20</v>
      </c>
      <c r="D39" s="11">
        <v>93</v>
      </c>
      <c r="E39" s="15">
        <f t="shared" si="2"/>
        <v>93</v>
      </c>
      <c r="F39" s="11">
        <v>21.39</v>
      </c>
      <c r="G39" s="26">
        <f t="shared" ref="G39:G40" si="292">D39*0.22</f>
        <v>20.46</v>
      </c>
      <c r="H39" s="31">
        <f t="shared" si="4"/>
        <v>114.39</v>
      </c>
      <c r="I39" s="33">
        <v>20</v>
      </c>
      <c r="J39" s="11"/>
      <c r="K39" s="15"/>
      <c r="L39" s="11"/>
      <c r="M39" s="26"/>
      <c r="N39" s="31"/>
      <c r="O39" s="33">
        <v>20</v>
      </c>
      <c r="P39" s="11">
        <v>93</v>
      </c>
      <c r="Q39" s="15">
        <f>P39</f>
        <v>93</v>
      </c>
      <c r="R39" s="11">
        <f t="shared" si="217"/>
        <v>19.529999999999998</v>
      </c>
      <c r="S39" s="26">
        <f t="shared" si="218"/>
        <v>16.739999999999998</v>
      </c>
      <c r="T39" s="31">
        <f t="shared" si="12"/>
        <v>112.53</v>
      </c>
      <c r="U39" s="33">
        <v>20</v>
      </c>
      <c r="V39" s="28">
        <v>93</v>
      </c>
      <c r="W39" s="15">
        <f t="shared" si="13"/>
        <v>93</v>
      </c>
      <c r="X39" s="11">
        <f t="shared" si="219"/>
        <v>25.110000000000003</v>
      </c>
      <c r="Y39" s="26">
        <f t="shared" si="220"/>
        <v>20.46</v>
      </c>
      <c r="Z39" s="31">
        <f t="shared" si="16"/>
        <v>118.11</v>
      </c>
      <c r="AA39" s="33">
        <v>20</v>
      </c>
      <c r="AB39" s="11"/>
      <c r="AC39" s="15"/>
      <c r="AD39" s="28"/>
      <c r="AE39" s="26"/>
      <c r="AF39" s="31"/>
      <c r="AG39" s="33">
        <v>20</v>
      </c>
      <c r="AH39" s="11"/>
      <c r="AI39" s="15"/>
      <c r="AJ39" s="11"/>
      <c r="AK39" s="26"/>
      <c r="AL39" s="31"/>
      <c r="AM39" s="33">
        <v>15</v>
      </c>
      <c r="AN39" s="11">
        <v>66.150000000000006</v>
      </c>
      <c r="AO39" s="15">
        <f t="shared" ref="AO39" si="293">AN39</f>
        <v>66.150000000000006</v>
      </c>
      <c r="AP39" s="11">
        <f>AN39*0.24</f>
        <v>15.876000000000001</v>
      </c>
      <c r="AQ39" s="26">
        <f t="shared" ref="AQ39" si="294">AP39*0.2</f>
        <v>3.1752000000000002</v>
      </c>
      <c r="AR39" s="31">
        <f t="shared" si="28"/>
        <v>82.02600000000001</v>
      </c>
      <c r="AS39" s="33">
        <v>15</v>
      </c>
      <c r="AT39" s="11">
        <v>96.8</v>
      </c>
      <c r="AU39" s="15">
        <f t="shared" si="29"/>
        <v>96.8</v>
      </c>
      <c r="AV39" s="11">
        <f t="shared" si="227"/>
        <v>23.231999999999999</v>
      </c>
      <c r="AW39" s="26">
        <f t="shared" si="228"/>
        <v>17.423999999999999</v>
      </c>
      <c r="AX39" s="31">
        <f t="shared" si="32"/>
        <v>120.032</v>
      </c>
      <c r="AY39" s="33">
        <v>15</v>
      </c>
      <c r="AZ39" s="11">
        <v>67.650000000000006</v>
      </c>
      <c r="BA39" s="15">
        <f t="shared" ref="BA39" si="295">AZ39</f>
        <v>67.650000000000006</v>
      </c>
      <c r="BB39" s="11">
        <f t="shared" ref="BB39" si="296">AZ39*0.41</f>
        <v>27.736499999999999</v>
      </c>
      <c r="BC39" s="26">
        <f t="shared" ref="BC39" si="297">AZ39*0.36</f>
        <v>24.354000000000003</v>
      </c>
      <c r="BD39" s="31">
        <f t="shared" si="36"/>
        <v>95.386500000000012</v>
      </c>
      <c r="BE39" s="33">
        <v>20</v>
      </c>
      <c r="BF39" s="11"/>
      <c r="BG39" s="15"/>
      <c r="BH39" s="11"/>
      <c r="BI39" s="26"/>
      <c r="BJ39" s="31"/>
      <c r="BK39" s="33">
        <v>20</v>
      </c>
      <c r="BL39" s="11">
        <v>99.8</v>
      </c>
      <c r="BM39" s="15">
        <f>BL39</f>
        <v>99.8</v>
      </c>
      <c r="BN39" s="11">
        <f t="shared" si="40"/>
        <v>34.93</v>
      </c>
      <c r="BO39" s="26">
        <f t="shared" si="41"/>
        <v>25.948</v>
      </c>
      <c r="BP39" s="31">
        <f t="shared" si="42"/>
        <v>134.72999999999999</v>
      </c>
      <c r="BQ39" s="33">
        <v>20</v>
      </c>
      <c r="BR39" s="11">
        <v>103.8</v>
      </c>
      <c r="BS39" s="15">
        <f>BR39</f>
        <v>103.8</v>
      </c>
      <c r="BT39" s="11">
        <f>BR39*0.54</f>
        <v>56.052</v>
      </c>
      <c r="BU39" s="26">
        <f>BR39*0.43</f>
        <v>44.634</v>
      </c>
      <c r="BV39" s="31">
        <f t="shared" si="46"/>
        <v>159.852</v>
      </c>
      <c r="BW39" s="33"/>
      <c r="BX39" s="11"/>
      <c r="BY39" s="15"/>
      <c r="BZ39" s="11"/>
      <c r="CA39" s="26"/>
      <c r="CB39" s="31"/>
      <c r="CC39" s="33">
        <v>10</v>
      </c>
      <c r="CD39" s="11">
        <v>47.1</v>
      </c>
      <c r="CE39" s="15">
        <f>CD39</f>
        <v>47.1</v>
      </c>
      <c r="CF39" s="11">
        <f t="shared" ref="CF39" si="298">CD39*0.3</f>
        <v>14.13</v>
      </c>
      <c r="CG39" s="26">
        <f>CD39*0.27</f>
        <v>12.717000000000001</v>
      </c>
      <c r="CH39" s="31">
        <f t="shared" si="52"/>
        <v>61.230000000000004</v>
      </c>
      <c r="CI39" s="33">
        <v>20</v>
      </c>
      <c r="CJ39" s="11">
        <v>100</v>
      </c>
      <c r="CK39" s="15">
        <f>CJ39</f>
        <v>100</v>
      </c>
      <c r="CL39" s="11">
        <f>CJ39*0.28</f>
        <v>28.000000000000004</v>
      </c>
      <c r="CM39" s="26">
        <f>CJ39*0.22</f>
        <v>22</v>
      </c>
      <c r="CN39" s="31">
        <f t="shared" si="53"/>
        <v>128</v>
      </c>
      <c r="CO39" s="33">
        <v>20</v>
      </c>
      <c r="CP39" s="11">
        <v>61.35</v>
      </c>
      <c r="CQ39" s="15">
        <f t="shared" si="118"/>
        <v>61.35</v>
      </c>
      <c r="CR39" s="11">
        <f t="shared" si="229"/>
        <v>19.0185</v>
      </c>
      <c r="CS39" s="26">
        <f t="shared" si="230"/>
        <v>17.178000000000001</v>
      </c>
      <c r="CT39" s="31">
        <f t="shared" si="55"/>
        <v>80.368499999999997</v>
      </c>
      <c r="CU39" s="33"/>
      <c r="CV39" s="11"/>
      <c r="CW39" s="15"/>
      <c r="CX39" s="11"/>
      <c r="CY39" s="26"/>
      <c r="CZ39" s="31"/>
      <c r="DA39" s="33">
        <v>15</v>
      </c>
      <c r="DB39" s="11">
        <v>76.2</v>
      </c>
      <c r="DC39" s="15">
        <f>DB39</f>
        <v>76.2</v>
      </c>
      <c r="DD39" s="11">
        <f t="shared" ref="DD39" si="299">DB39*0.64</f>
        <v>48.768000000000001</v>
      </c>
      <c r="DE39" s="26">
        <f t="shared" ref="DE39" si="300">DB39*0.52</f>
        <v>39.624000000000002</v>
      </c>
      <c r="DF39" s="31">
        <f t="shared" si="60"/>
        <v>124.968</v>
      </c>
      <c r="DG39" s="33">
        <v>20</v>
      </c>
      <c r="DH39" s="11"/>
      <c r="DI39" s="15"/>
      <c r="DJ39" s="11"/>
      <c r="DK39" s="26"/>
      <c r="DL39" s="31"/>
      <c r="DM39" s="33"/>
      <c r="DN39" s="11"/>
      <c r="DO39" s="15"/>
      <c r="DP39" s="11"/>
      <c r="DQ39" s="26"/>
      <c r="DR39" s="31"/>
      <c r="DS39" s="33"/>
      <c r="DT39" s="11"/>
      <c r="DU39" s="15"/>
      <c r="DV39" s="11"/>
      <c r="DW39" s="26"/>
      <c r="DX39" s="31"/>
      <c r="DY39" s="33">
        <v>15</v>
      </c>
      <c r="DZ39" s="11"/>
      <c r="EA39" s="15"/>
      <c r="EB39" s="11"/>
      <c r="EC39" s="26"/>
      <c r="ED39" s="31"/>
      <c r="EE39" s="33">
        <v>20</v>
      </c>
      <c r="EF39" s="11"/>
      <c r="EG39" s="15"/>
      <c r="EH39" s="11"/>
      <c r="EI39" s="26"/>
      <c r="EJ39" s="31"/>
      <c r="EK39" s="33">
        <v>20</v>
      </c>
      <c r="EL39" s="11"/>
      <c r="EM39" s="15"/>
      <c r="EN39" s="11"/>
      <c r="EO39" s="26"/>
      <c r="EP39" s="31"/>
      <c r="EQ39" s="33">
        <v>10</v>
      </c>
      <c r="ER39" s="11">
        <v>51.3</v>
      </c>
      <c r="ES39" s="15">
        <f>ER39</f>
        <v>51.3</v>
      </c>
      <c r="ET39" s="11">
        <f t="shared" ref="ET39" si="301">ER39*0.17</f>
        <v>8.7210000000000001</v>
      </c>
      <c r="EU39" s="26">
        <f t="shared" ref="EU39" si="302">ER39*0.15</f>
        <v>7.6949999999999994</v>
      </c>
      <c r="EV39" s="31">
        <f t="shared" si="78"/>
        <v>60.021000000000001</v>
      </c>
      <c r="EW39" s="33">
        <v>15</v>
      </c>
      <c r="EX39" s="11"/>
      <c r="EY39" s="15"/>
      <c r="EZ39" s="11"/>
      <c r="FA39" s="26"/>
      <c r="FB39" s="31"/>
      <c r="FC39" s="33"/>
      <c r="FD39" s="11"/>
      <c r="FE39" s="15"/>
      <c r="FF39" s="11"/>
      <c r="FG39" s="26"/>
      <c r="FH39" s="31"/>
      <c r="FI39" s="33">
        <v>20</v>
      </c>
      <c r="FJ39" s="11"/>
      <c r="FK39" s="15"/>
      <c r="FL39" s="11"/>
      <c r="FM39" s="26"/>
      <c r="FN39" s="31"/>
      <c r="FO39" s="33">
        <v>20</v>
      </c>
      <c r="FP39" s="11">
        <v>78.45</v>
      </c>
      <c r="FQ39" s="15">
        <f>FP39</f>
        <v>78.45</v>
      </c>
      <c r="FR39" s="11">
        <f t="shared" ref="FR39" si="303">FP39*0.31</f>
        <v>24.319500000000001</v>
      </c>
      <c r="FS39" s="26">
        <f t="shared" ref="FS39" si="304">FP39*0.25</f>
        <v>19.612500000000001</v>
      </c>
      <c r="FT39" s="31">
        <f t="shared" si="91"/>
        <v>102.76950000000001</v>
      </c>
      <c r="FU39" s="33">
        <v>20</v>
      </c>
      <c r="FV39" s="11">
        <v>76.2</v>
      </c>
      <c r="FW39" s="15">
        <f>FV39</f>
        <v>76.2</v>
      </c>
      <c r="FX39" s="11">
        <f t="shared" ref="FX39" si="305">FV39*0.47</f>
        <v>35.814</v>
      </c>
      <c r="FY39" s="26">
        <f>FV39*0.37</f>
        <v>28.193999999999999</v>
      </c>
      <c r="FZ39" s="31">
        <f t="shared" si="92"/>
        <v>112.01400000000001</v>
      </c>
      <c r="GA39" s="33">
        <v>20</v>
      </c>
      <c r="GB39" s="11"/>
      <c r="GC39" s="15"/>
      <c r="GD39" s="11"/>
      <c r="GE39" s="26"/>
      <c r="GF39" s="31"/>
      <c r="GG39" s="33"/>
      <c r="GH39" s="11"/>
      <c r="GI39" s="15"/>
      <c r="GJ39" s="11"/>
      <c r="GK39" s="26"/>
      <c r="GL39" s="31"/>
      <c r="GM39" s="33">
        <v>20</v>
      </c>
      <c r="GN39" s="11">
        <v>96</v>
      </c>
      <c r="GO39" s="15">
        <f>GN39</f>
        <v>96</v>
      </c>
      <c r="GP39" s="11">
        <f t="shared" ref="GP39" si="306">GN39*0.27</f>
        <v>25.92</v>
      </c>
      <c r="GQ39" s="26">
        <f t="shared" ref="GQ39" si="307">GN39*0.26</f>
        <v>24.96</v>
      </c>
      <c r="GR39" s="31">
        <f t="shared" si="122"/>
        <v>121.92</v>
      </c>
      <c r="GS39" s="33"/>
      <c r="GT39" s="33"/>
      <c r="GU39" s="33"/>
      <c r="GV39" s="33"/>
      <c r="GW39" s="33"/>
      <c r="GX39" s="33"/>
      <c r="GY39" s="27">
        <f t="shared" si="99"/>
        <v>81.237500000000011</v>
      </c>
      <c r="GZ39" s="26">
        <f t="shared" si="100"/>
        <v>81.237500000000011</v>
      </c>
      <c r="HA39" s="27">
        <f t="shared" si="237"/>
        <v>25.208676470588241</v>
      </c>
      <c r="HB39" s="26">
        <f t="shared" si="238"/>
        <v>20.304452941176471</v>
      </c>
      <c r="HC39" s="27">
        <f t="shared" si="103"/>
        <v>99.572803750000006</v>
      </c>
      <c r="HD39" s="26">
        <f t="shared" si="104"/>
        <v>99.57280375000002</v>
      </c>
      <c r="HE39" s="27">
        <f t="shared" si="105"/>
        <v>26.463379841588232</v>
      </c>
      <c r="HF39" s="26">
        <f t="shared" si="106"/>
        <v>21.553379841588235</v>
      </c>
      <c r="HG39" s="27">
        <f t="shared" si="123"/>
        <v>126.03618359158824</v>
      </c>
      <c r="HH39" s="26">
        <f t="shared" si="108"/>
        <v>126.03618359158824</v>
      </c>
      <c r="HI39" s="27">
        <f t="shared" si="109"/>
        <v>126</v>
      </c>
      <c r="HJ39" s="43">
        <v>18915</v>
      </c>
      <c r="HK39" s="15">
        <v>2383290</v>
      </c>
      <c r="HL39" s="15">
        <v>752572.95</v>
      </c>
      <c r="HM39" s="15">
        <v>1630717.05</v>
      </c>
    </row>
    <row r="40" spans="1:221" s="16" customFormat="1" ht="25.5" customHeight="1">
      <c r="A40" s="12" t="s">
        <v>101</v>
      </c>
      <c r="B40" s="13" t="s">
        <v>181</v>
      </c>
      <c r="C40" s="33" t="s">
        <v>160</v>
      </c>
      <c r="D40" s="11">
        <v>279</v>
      </c>
      <c r="E40" s="15">
        <f t="shared" si="2"/>
        <v>279</v>
      </c>
      <c r="F40" s="11">
        <v>61.38</v>
      </c>
      <c r="G40" s="26">
        <f t="shared" si="292"/>
        <v>61.38</v>
      </c>
      <c r="H40" s="31"/>
      <c r="I40" s="33">
        <v>60</v>
      </c>
      <c r="J40" s="11"/>
      <c r="K40" s="15"/>
      <c r="L40" s="11"/>
      <c r="M40" s="26"/>
      <c r="N40" s="31"/>
      <c r="O40" s="33">
        <v>60</v>
      </c>
      <c r="P40" s="11"/>
      <c r="Q40" s="15"/>
      <c r="R40" s="11"/>
      <c r="S40" s="26"/>
      <c r="T40" s="31"/>
      <c r="U40" s="33">
        <v>60</v>
      </c>
      <c r="V40" s="11"/>
      <c r="W40" s="15"/>
      <c r="X40" s="11"/>
      <c r="Y40" s="26"/>
      <c r="Z40" s="31"/>
      <c r="AA40" s="33">
        <v>60</v>
      </c>
      <c r="AB40" s="11"/>
      <c r="AC40" s="15"/>
      <c r="AD40" s="28"/>
      <c r="AE40" s="26"/>
      <c r="AF40" s="31"/>
      <c r="AG40" s="33"/>
      <c r="AH40" s="11"/>
      <c r="AI40" s="15"/>
      <c r="AJ40" s="11"/>
      <c r="AK40" s="26"/>
      <c r="AL40" s="31"/>
      <c r="AM40" s="33"/>
      <c r="AN40" s="11"/>
      <c r="AO40" s="15"/>
      <c r="AP40" s="11"/>
      <c r="AQ40" s="26"/>
      <c r="AR40" s="31"/>
      <c r="AS40" s="33"/>
      <c r="AT40" s="11"/>
      <c r="AU40" s="15"/>
      <c r="AV40" s="11"/>
      <c r="AW40" s="26"/>
      <c r="AX40" s="31"/>
      <c r="AY40" s="33"/>
      <c r="AZ40" s="11"/>
      <c r="BA40" s="15"/>
      <c r="BB40" s="11"/>
      <c r="BC40" s="26"/>
      <c r="BD40" s="31"/>
      <c r="BE40" s="33">
        <v>60</v>
      </c>
      <c r="BF40" s="11"/>
      <c r="BG40" s="15"/>
      <c r="BH40" s="11"/>
      <c r="BI40" s="26"/>
      <c r="BJ40" s="31"/>
      <c r="BK40" s="33">
        <v>60</v>
      </c>
      <c r="BL40" s="11"/>
      <c r="BM40" s="39"/>
      <c r="BN40" s="11"/>
      <c r="BO40" s="26"/>
      <c r="BP40" s="31"/>
      <c r="BQ40" s="33"/>
      <c r="BR40" s="11"/>
      <c r="BS40" s="15"/>
      <c r="BT40" s="11"/>
      <c r="BU40" s="26"/>
      <c r="BV40" s="31"/>
      <c r="BW40" s="33"/>
      <c r="BX40" s="11"/>
      <c r="BY40" s="15"/>
      <c r="BZ40" s="11"/>
      <c r="CA40" s="26"/>
      <c r="CB40" s="31"/>
      <c r="CC40" s="33"/>
      <c r="CD40" s="11"/>
      <c r="CE40" s="15"/>
      <c r="CF40" s="11"/>
      <c r="CG40" s="26"/>
      <c r="CH40" s="31"/>
      <c r="CI40" s="33">
        <v>60</v>
      </c>
      <c r="CJ40" s="11"/>
      <c r="CK40" s="15"/>
      <c r="CL40" s="11"/>
      <c r="CM40" s="26"/>
      <c r="CN40" s="31"/>
      <c r="CO40" s="33">
        <v>60</v>
      </c>
      <c r="CP40" s="11"/>
      <c r="CQ40" s="15"/>
      <c r="CR40" s="11"/>
      <c r="CS40" s="26"/>
      <c r="CT40" s="31"/>
      <c r="CU40" s="33"/>
      <c r="CV40" s="11"/>
      <c r="CW40" s="15"/>
      <c r="CX40" s="11"/>
      <c r="CY40" s="26"/>
      <c r="CZ40" s="31"/>
      <c r="DA40" s="33"/>
      <c r="DB40" s="11"/>
      <c r="DC40" s="15"/>
      <c r="DD40" s="11"/>
      <c r="DE40" s="26"/>
      <c r="DF40" s="31"/>
      <c r="DG40" s="33"/>
      <c r="DH40" s="11"/>
      <c r="DI40" s="15"/>
      <c r="DJ40" s="11"/>
      <c r="DK40" s="26"/>
      <c r="DL40" s="31"/>
      <c r="DM40" s="33"/>
      <c r="DN40" s="11"/>
      <c r="DO40" s="15"/>
      <c r="DP40" s="11"/>
      <c r="DQ40" s="26"/>
      <c r="DR40" s="31"/>
      <c r="DS40" s="33"/>
      <c r="DT40" s="11"/>
      <c r="DU40" s="15"/>
      <c r="DV40" s="11"/>
      <c r="DW40" s="26"/>
      <c r="DX40" s="31"/>
      <c r="DY40" s="33"/>
      <c r="DZ40" s="41"/>
      <c r="EA40" s="15"/>
      <c r="EB40" s="11"/>
      <c r="EC40" s="26"/>
      <c r="ED40" s="31"/>
      <c r="EE40" s="33">
        <v>60</v>
      </c>
      <c r="EF40" s="11"/>
      <c r="EG40" s="15"/>
      <c r="EH40" s="11"/>
      <c r="EI40" s="26"/>
      <c r="EJ40" s="31"/>
      <c r="EK40" s="33"/>
      <c r="EL40" s="11"/>
      <c r="EM40" s="15"/>
      <c r="EN40" s="11"/>
      <c r="EO40" s="26"/>
      <c r="EP40" s="31"/>
      <c r="EQ40" s="33"/>
      <c r="ER40" s="11"/>
      <c r="ES40" s="15"/>
      <c r="ET40" s="11"/>
      <c r="EU40" s="26"/>
      <c r="EV40" s="31"/>
      <c r="EW40" s="33"/>
      <c r="EX40" s="11"/>
      <c r="EY40" s="15"/>
      <c r="EZ40" s="11"/>
      <c r="FA40" s="26"/>
      <c r="FB40" s="31"/>
      <c r="FC40" s="33"/>
      <c r="FD40" s="41"/>
      <c r="FE40" s="15"/>
      <c r="FF40" s="11"/>
      <c r="FG40" s="26"/>
      <c r="FH40" s="31"/>
      <c r="FI40" s="33"/>
      <c r="FJ40" s="11"/>
      <c r="FK40" s="15"/>
      <c r="FL40" s="11"/>
      <c r="FM40" s="26"/>
      <c r="FN40" s="31"/>
      <c r="FO40" s="33"/>
      <c r="FP40" s="11"/>
      <c r="FQ40" s="15"/>
      <c r="FR40" s="11"/>
      <c r="FS40" s="26"/>
      <c r="FT40" s="31"/>
      <c r="FU40" s="33"/>
      <c r="FV40" s="41"/>
      <c r="FW40" s="15"/>
      <c r="FX40" s="11"/>
      <c r="FY40" s="26"/>
      <c r="FZ40" s="31"/>
      <c r="GA40" s="33"/>
      <c r="GB40" s="11"/>
      <c r="GC40" s="15"/>
      <c r="GD40" s="11"/>
      <c r="GE40" s="26"/>
      <c r="GF40" s="31"/>
      <c r="GG40" s="33"/>
      <c r="GH40" s="11"/>
      <c r="GI40" s="15"/>
      <c r="GJ40" s="11"/>
      <c r="GK40" s="26"/>
      <c r="GL40" s="31"/>
      <c r="GM40" s="33"/>
      <c r="GN40" s="11"/>
      <c r="GO40" s="15"/>
      <c r="GP40" s="11"/>
      <c r="GQ40" s="26"/>
      <c r="GR40" s="31"/>
      <c r="GS40" s="33"/>
      <c r="GT40" s="33"/>
      <c r="GU40" s="33"/>
      <c r="GV40" s="33"/>
      <c r="GW40" s="33"/>
      <c r="GX40" s="33"/>
      <c r="GY40" s="27">
        <f t="shared" si="99"/>
        <v>279</v>
      </c>
      <c r="GZ40" s="26">
        <f t="shared" si="100"/>
        <v>279</v>
      </c>
      <c r="HA40" s="27">
        <f t="shared" si="237"/>
        <v>30.69</v>
      </c>
      <c r="HB40" s="26">
        <f t="shared" si="238"/>
        <v>30.69</v>
      </c>
      <c r="HC40" s="27">
        <f t="shared" si="103"/>
        <v>341.97029999999995</v>
      </c>
      <c r="HD40" s="26">
        <f t="shared" si="104"/>
        <v>341.97030000000001</v>
      </c>
      <c r="HE40" s="27">
        <f t="shared" si="105"/>
        <v>32.577741900000007</v>
      </c>
      <c r="HF40" s="26">
        <f t="shared" si="106"/>
        <v>32.577741899999999</v>
      </c>
      <c r="HG40" s="27">
        <f t="shared" si="123"/>
        <v>374.54804189999993</v>
      </c>
      <c r="HH40" s="26">
        <f t="shared" si="108"/>
        <v>374.54804189999993</v>
      </c>
      <c r="HI40" s="27">
        <f t="shared" si="109"/>
        <v>375</v>
      </c>
      <c r="HJ40" s="48">
        <v>102</v>
      </c>
      <c r="HK40" s="15">
        <v>38250</v>
      </c>
      <c r="HL40" s="15">
        <v>30000</v>
      </c>
      <c r="HM40" s="15">
        <v>8250</v>
      </c>
    </row>
    <row r="41" spans="1:221" ht="51" customHeight="1">
      <c r="A41" s="8" t="s">
        <v>29</v>
      </c>
      <c r="B41" s="17"/>
      <c r="C41" s="34"/>
      <c r="D41" s="11"/>
      <c r="E41" s="28"/>
      <c r="F41" s="11"/>
      <c r="G41" s="11"/>
      <c r="H41" s="41"/>
      <c r="I41" s="34"/>
      <c r="J41" s="11"/>
      <c r="K41" s="28"/>
      <c r="L41" s="11"/>
      <c r="M41" s="11"/>
      <c r="N41" s="41"/>
      <c r="O41" s="34"/>
      <c r="P41" s="11"/>
      <c r="Q41" s="28"/>
      <c r="R41" s="11"/>
      <c r="S41" s="11"/>
      <c r="T41" s="41"/>
      <c r="U41" s="34"/>
      <c r="V41" s="11"/>
      <c r="W41" s="15"/>
      <c r="X41" s="11"/>
      <c r="Y41" s="11"/>
      <c r="Z41" s="41"/>
      <c r="AA41" s="34"/>
      <c r="AB41" s="11"/>
      <c r="AC41" s="28"/>
      <c r="AD41" s="28"/>
      <c r="AE41" s="11"/>
      <c r="AF41" s="41"/>
      <c r="AG41" s="34"/>
      <c r="AH41" s="11"/>
      <c r="AI41" s="28"/>
      <c r="AJ41" s="11"/>
      <c r="AK41" s="11"/>
      <c r="AL41" s="41"/>
      <c r="AM41" s="34"/>
      <c r="AN41" s="11"/>
      <c r="AO41" s="28"/>
      <c r="AP41" s="11"/>
      <c r="AQ41" s="11"/>
      <c r="AR41" s="41"/>
      <c r="AS41" s="34"/>
      <c r="AT41" s="11"/>
      <c r="AU41" s="28"/>
      <c r="AV41" s="11"/>
      <c r="AW41" s="11"/>
      <c r="AX41" s="41"/>
      <c r="AY41" s="34"/>
      <c r="AZ41" s="11"/>
      <c r="BA41" s="28"/>
      <c r="BB41" s="11"/>
      <c r="BC41" s="11"/>
      <c r="BD41" s="41"/>
      <c r="BE41" s="34"/>
      <c r="BF41" s="11"/>
      <c r="BG41" s="28"/>
      <c r="BH41" s="11"/>
      <c r="BI41" s="11"/>
      <c r="BJ41" s="41"/>
      <c r="BK41" s="34"/>
      <c r="BL41" s="11"/>
      <c r="BM41" s="28"/>
      <c r="BN41" s="11"/>
      <c r="BO41" s="11"/>
      <c r="BP41" s="41"/>
      <c r="BQ41" s="34"/>
      <c r="BR41" s="11"/>
      <c r="BS41" s="28"/>
      <c r="BT41" s="11"/>
      <c r="BU41" s="11"/>
      <c r="BV41" s="41"/>
      <c r="BW41" s="34"/>
      <c r="BX41" s="11"/>
      <c r="BY41" s="28"/>
      <c r="BZ41" s="11"/>
      <c r="CA41" s="11"/>
      <c r="CB41" s="41"/>
      <c r="CC41" s="34"/>
      <c r="CD41" s="11"/>
      <c r="CE41" s="28"/>
      <c r="CF41" s="11"/>
      <c r="CG41" s="11"/>
      <c r="CH41" s="41"/>
      <c r="CI41" s="34"/>
      <c r="CJ41" s="11"/>
      <c r="CK41" s="28"/>
      <c r="CL41" s="11"/>
      <c r="CM41" s="11"/>
      <c r="CN41" s="41"/>
      <c r="CO41" s="34"/>
      <c r="CP41" s="11"/>
      <c r="CQ41" s="28"/>
      <c r="CR41" s="11"/>
      <c r="CS41" s="11"/>
      <c r="CT41" s="41"/>
      <c r="CU41" s="34"/>
      <c r="CV41" s="11"/>
      <c r="CW41" s="28"/>
      <c r="CX41" s="11"/>
      <c r="CY41" s="11"/>
      <c r="CZ41" s="41"/>
      <c r="DA41" s="34"/>
      <c r="DB41" s="11"/>
      <c r="DC41" s="28"/>
      <c r="DD41" s="11"/>
      <c r="DE41" s="11"/>
      <c r="DF41" s="41"/>
      <c r="DG41" s="34"/>
      <c r="DH41" s="11"/>
      <c r="DI41" s="28"/>
      <c r="DJ41" s="11"/>
      <c r="DK41" s="11"/>
      <c r="DL41" s="41"/>
      <c r="DM41" s="34"/>
      <c r="DN41" s="11"/>
      <c r="DO41" s="28"/>
      <c r="DP41" s="11"/>
      <c r="DQ41" s="11"/>
      <c r="DR41" s="41"/>
      <c r="DS41" s="34"/>
      <c r="DT41" s="11"/>
      <c r="DU41" s="28"/>
      <c r="DV41" s="11"/>
      <c r="DW41" s="11"/>
      <c r="DX41" s="41"/>
      <c r="DY41" s="34"/>
      <c r="DZ41" s="11"/>
      <c r="EA41" s="28"/>
      <c r="EB41" s="11"/>
      <c r="EC41" s="11"/>
      <c r="ED41" s="41"/>
      <c r="EE41" s="34"/>
      <c r="EF41" s="11"/>
      <c r="EG41" s="28"/>
      <c r="EH41" s="11"/>
      <c r="EI41" s="11"/>
      <c r="EJ41" s="41"/>
      <c r="EK41" s="34"/>
      <c r="EL41" s="11"/>
      <c r="EM41" s="28"/>
      <c r="EN41" s="11"/>
      <c r="EO41" s="11"/>
      <c r="EP41" s="41"/>
      <c r="EQ41" s="34"/>
      <c r="ER41" s="11"/>
      <c r="ES41" s="28"/>
      <c r="ET41" s="11"/>
      <c r="EU41" s="11"/>
      <c r="EV41" s="41"/>
      <c r="EW41" s="34"/>
      <c r="EX41" s="11"/>
      <c r="EY41" s="28"/>
      <c r="EZ41" s="11"/>
      <c r="FA41" s="11"/>
      <c r="FB41" s="41"/>
      <c r="FC41" s="34"/>
      <c r="FD41" s="11"/>
      <c r="FE41" s="28"/>
      <c r="FF41" s="11"/>
      <c r="FG41" s="11"/>
      <c r="FH41" s="41"/>
      <c r="FI41" s="34"/>
      <c r="FJ41" s="11"/>
      <c r="FK41" s="28"/>
      <c r="FL41" s="11"/>
      <c r="FM41" s="11"/>
      <c r="FN41" s="41"/>
      <c r="FO41" s="34"/>
      <c r="FP41" s="11"/>
      <c r="FQ41" s="28"/>
      <c r="FR41" s="11"/>
      <c r="FS41" s="11"/>
      <c r="FT41" s="41"/>
      <c r="FU41" s="34"/>
      <c r="FV41" s="11"/>
      <c r="FW41" s="28"/>
      <c r="FX41" s="11"/>
      <c r="FY41" s="11"/>
      <c r="FZ41" s="41"/>
      <c r="GA41" s="34"/>
      <c r="GB41" s="11"/>
      <c r="GC41" s="28"/>
      <c r="GD41" s="11"/>
      <c r="GE41" s="11"/>
      <c r="GF41" s="41"/>
      <c r="GG41" s="34"/>
      <c r="GH41" s="11"/>
      <c r="GI41" s="28"/>
      <c r="GJ41" s="11"/>
      <c r="GK41" s="11"/>
      <c r="GL41" s="41"/>
      <c r="GM41" s="34"/>
      <c r="GN41" s="11"/>
      <c r="GO41" s="28"/>
      <c r="GP41" s="11"/>
      <c r="GQ41" s="11"/>
      <c r="GR41" s="41"/>
      <c r="GS41" s="34"/>
      <c r="GT41" s="34"/>
      <c r="GU41" s="34"/>
      <c r="GV41" s="34"/>
      <c r="GW41" s="34"/>
      <c r="GX41" s="34"/>
      <c r="GY41" s="41"/>
      <c r="GZ41" s="11"/>
      <c r="HA41" s="11"/>
      <c r="HB41" s="11"/>
      <c r="HC41" s="41"/>
      <c r="HD41" s="41"/>
      <c r="HE41" s="41"/>
      <c r="HF41" s="41"/>
      <c r="HG41" s="41"/>
      <c r="HH41" s="41"/>
      <c r="HI41" s="41"/>
      <c r="HJ41" s="44"/>
      <c r="HK41" s="11"/>
      <c r="HL41" s="11"/>
      <c r="HM41" s="11"/>
    </row>
    <row r="42" spans="1:221" ht="25.5">
      <c r="A42" s="12" t="s">
        <v>102</v>
      </c>
      <c r="B42" s="13" t="s">
        <v>30</v>
      </c>
      <c r="C42" s="33">
        <v>30</v>
      </c>
      <c r="D42" s="11">
        <v>139.5</v>
      </c>
      <c r="E42" s="15">
        <f t="shared" ref="E42:E50" si="308">AVERAGE(D42:D42)</f>
        <v>139.5</v>
      </c>
      <c r="F42" s="11">
        <v>32.090000000000003</v>
      </c>
      <c r="G42" s="26">
        <f t="shared" ref="G42:G50" si="309">D42*0.22</f>
        <v>30.69</v>
      </c>
      <c r="H42" s="31">
        <f t="shared" si="4"/>
        <v>171.59</v>
      </c>
      <c r="I42" s="33">
        <v>30</v>
      </c>
      <c r="J42" s="11">
        <v>122.1</v>
      </c>
      <c r="K42" s="15">
        <f>J42</f>
        <v>122.1</v>
      </c>
      <c r="L42" s="11">
        <f t="shared" si="6"/>
        <v>36.629999999999995</v>
      </c>
      <c r="M42" s="26">
        <f t="shared" ref="M42:M47" si="310">J42*0.19</f>
        <v>23.198999999999998</v>
      </c>
      <c r="N42" s="31">
        <f t="shared" si="8"/>
        <v>158.72999999999999</v>
      </c>
      <c r="O42" s="33">
        <v>30</v>
      </c>
      <c r="P42" s="11">
        <v>139.5</v>
      </c>
      <c r="Q42" s="15">
        <f>P42</f>
        <v>139.5</v>
      </c>
      <c r="R42" s="11">
        <f t="shared" ref="R42:R49" si="311">P42*0.21</f>
        <v>29.294999999999998</v>
      </c>
      <c r="S42" s="26">
        <f t="shared" ref="S42:S45" si="312">P42*0.18</f>
        <v>25.11</v>
      </c>
      <c r="T42" s="31">
        <f t="shared" si="12"/>
        <v>168.79499999999999</v>
      </c>
      <c r="U42" s="33">
        <v>30</v>
      </c>
      <c r="V42" s="28">
        <v>139.5</v>
      </c>
      <c r="W42" s="15">
        <f>V42</f>
        <v>139.5</v>
      </c>
      <c r="X42" s="11">
        <f t="shared" ref="X42:X45" si="313">V42*0.27</f>
        <v>37.664999999999999</v>
      </c>
      <c r="Y42" s="26">
        <f t="shared" ref="Y42:Y45" si="314">V42*0.22</f>
        <v>30.69</v>
      </c>
      <c r="Z42" s="31">
        <f t="shared" si="16"/>
        <v>177.16499999999999</v>
      </c>
      <c r="AA42" s="33">
        <v>30</v>
      </c>
      <c r="AB42" s="11"/>
      <c r="AC42" s="15"/>
      <c r="AD42" s="28"/>
      <c r="AE42" s="26"/>
      <c r="AF42" s="31"/>
      <c r="AG42" s="33">
        <v>30</v>
      </c>
      <c r="AH42" s="11">
        <v>141.9</v>
      </c>
      <c r="AI42" s="15">
        <f t="shared" ref="AI42:AI50" si="315">AH42</f>
        <v>141.9</v>
      </c>
      <c r="AJ42" s="11">
        <f>AH42*0.1</f>
        <v>14.190000000000001</v>
      </c>
      <c r="AK42" s="26">
        <f t="shared" ref="AK42:AK66" si="316">AH42*0.09</f>
        <v>12.771000000000001</v>
      </c>
      <c r="AL42" s="31">
        <f t="shared" si="24"/>
        <v>156.09</v>
      </c>
      <c r="AM42" s="33">
        <v>30</v>
      </c>
      <c r="AN42" s="11"/>
      <c r="AO42" s="15"/>
      <c r="AP42" s="11"/>
      <c r="AQ42" s="26"/>
      <c r="AR42" s="31"/>
      <c r="AS42" s="33">
        <v>30</v>
      </c>
      <c r="AT42" s="11"/>
      <c r="AU42" s="15"/>
      <c r="AV42" s="11"/>
      <c r="AW42" s="26"/>
      <c r="AX42" s="31"/>
      <c r="AY42" s="33"/>
      <c r="AZ42" s="11"/>
      <c r="BA42" s="15"/>
      <c r="BB42" s="11"/>
      <c r="BC42" s="26"/>
      <c r="BD42" s="31"/>
      <c r="BE42" s="33">
        <v>30</v>
      </c>
      <c r="BF42" s="11"/>
      <c r="BG42" s="15"/>
      <c r="BH42" s="11"/>
      <c r="BI42" s="26"/>
      <c r="BJ42" s="31"/>
      <c r="BK42" s="33">
        <v>30</v>
      </c>
      <c r="BL42" s="11"/>
      <c r="BM42" s="15"/>
      <c r="BN42" s="11"/>
      <c r="BO42" s="26"/>
      <c r="BP42" s="31"/>
      <c r="BQ42" s="33"/>
      <c r="BR42" s="11"/>
      <c r="BS42" s="15"/>
      <c r="BT42" s="11"/>
      <c r="BU42" s="26"/>
      <c r="BV42" s="31"/>
      <c r="BW42" s="33"/>
      <c r="BX42" s="11"/>
      <c r="BY42" s="15"/>
      <c r="BZ42" s="11"/>
      <c r="CA42" s="26"/>
      <c r="CB42" s="31"/>
      <c r="CC42" s="33">
        <v>30</v>
      </c>
      <c r="CD42" s="11"/>
      <c r="CE42" s="15"/>
      <c r="CF42" s="11"/>
      <c r="CG42" s="26"/>
      <c r="CH42" s="31"/>
      <c r="CI42" s="33"/>
      <c r="CJ42" s="11"/>
      <c r="CK42" s="15"/>
      <c r="CL42" s="11"/>
      <c r="CM42" s="26"/>
      <c r="CN42" s="31"/>
      <c r="CO42" s="33">
        <v>30</v>
      </c>
      <c r="CP42" s="11"/>
      <c r="CQ42" s="15"/>
      <c r="CR42" s="11"/>
      <c r="CS42" s="26"/>
      <c r="CT42" s="31"/>
      <c r="CU42" s="33"/>
      <c r="CV42" s="11"/>
      <c r="CW42" s="15"/>
      <c r="CX42" s="11"/>
      <c r="CY42" s="26"/>
      <c r="CZ42" s="31"/>
      <c r="DA42" s="33"/>
      <c r="DB42" s="11"/>
      <c r="DC42" s="15"/>
      <c r="DD42" s="11"/>
      <c r="DE42" s="26"/>
      <c r="DF42" s="31"/>
      <c r="DG42" s="33">
        <v>30</v>
      </c>
      <c r="DH42" s="11">
        <v>148.80000000000001</v>
      </c>
      <c r="DI42" s="15">
        <f>DH42</f>
        <v>148.80000000000001</v>
      </c>
      <c r="DJ42" s="11">
        <f t="shared" ref="DJ42:DJ43" si="317">DH42*0.33</f>
        <v>49.104000000000006</v>
      </c>
      <c r="DK42" s="26">
        <f t="shared" ref="DK42:DK43" si="318">DH42*0.28</f>
        <v>41.664000000000009</v>
      </c>
      <c r="DL42" s="31">
        <f t="shared" si="64"/>
        <v>197.90400000000002</v>
      </c>
      <c r="DM42" s="33"/>
      <c r="DN42" s="11"/>
      <c r="DO42" s="15"/>
      <c r="DP42" s="11"/>
      <c r="DQ42" s="26"/>
      <c r="DR42" s="31"/>
      <c r="DS42" s="33"/>
      <c r="DT42" s="11"/>
      <c r="DU42" s="15"/>
      <c r="DV42" s="11"/>
      <c r="DW42" s="26"/>
      <c r="DX42" s="31"/>
      <c r="DY42" s="33"/>
      <c r="DZ42" s="11"/>
      <c r="EA42" s="15"/>
      <c r="EB42" s="11"/>
      <c r="EC42" s="26"/>
      <c r="ED42" s="31"/>
      <c r="EE42" s="33">
        <v>30</v>
      </c>
      <c r="EF42" s="11"/>
      <c r="EG42" s="15"/>
      <c r="EH42" s="11"/>
      <c r="EI42" s="26"/>
      <c r="EJ42" s="31"/>
      <c r="EK42" s="33">
        <v>30</v>
      </c>
      <c r="EL42" s="11"/>
      <c r="EM42" s="15"/>
      <c r="EN42" s="11"/>
      <c r="EO42" s="26"/>
      <c r="EP42" s="31"/>
      <c r="EQ42" s="33">
        <v>25</v>
      </c>
      <c r="ER42" s="11">
        <v>106.45</v>
      </c>
      <c r="ES42" s="15">
        <f>ER42</f>
        <v>106.45</v>
      </c>
      <c r="ET42" s="11">
        <f t="shared" ref="ET42" si="319">ER42*0.17</f>
        <v>18.096500000000002</v>
      </c>
      <c r="EU42" s="26">
        <f t="shared" ref="EU42" si="320">ER42*0.15</f>
        <v>15.967499999999999</v>
      </c>
      <c r="EV42" s="31">
        <f t="shared" si="78"/>
        <v>124.54650000000001</v>
      </c>
      <c r="EW42" s="33">
        <v>30</v>
      </c>
      <c r="EX42" s="11">
        <v>114.6</v>
      </c>
      <c r="EY42" s="15">
        <f>EX42</f>
        <v>114.6</v>
      </c>
      <c r="EZ42" s="11">
        <f t="shared" ref="EZ42:EZ45" si="321">EX42*0.49</f>
        <v>56.153999999999996</v>
      </c>
      <c r="FA42" s="26">
        <f t="shared" ref="FA42:FA45" si="322">EX42*0.45</f>
        <v>51.57</v>
      </c>
      <c r="FB42" s="31">
        <f t="shared" si="82"/>
        <v>170.75399999999999</v>
      </c>
      <c r="FC42" s="33"/>
      <c r="FD42" s="11"/>
      <c r="FE42" s="15"/>
      <c r="FF42" s="11"/>
      <c r="FG42" s="26"/>
      <c r="FH42" s="31"/>
      <c r="FI42" s="33">
        <v>30</v>
      </c>
      <c r="FJ42" s="11"/>
      <c r="FK42" s="15"/>
      <c r="FL42" s="11"/>
      <c r="FM42" s="26"/>
      <c r="FN42" s="31"/>
      <c r="FO42" s="33">
        <v>30</v>
      </c>
      <c r="FP42" s="11"/>
      <c r="FQ42" s="15"/>
      <c r="FR42" s="11"/>
      <c r="FS42" s="26"/>
      <c r="FT42" s="31"/>
      <c r="FU42" s="33">
        <v>30</v>
      </c>
      <c r="FV42" s="11">
        <v>152.4</v>
      </c>
      <c r="FW42" s="15">
        <f>FV42</f>
        <v>152.4</v>
      </c>
      <c r="FX42" s="11">
        <f t="shared" ref="FX42:FX45" si="323">FV42*0.47</f>
        <v>71.628</v>
      </c>
      <c r="FY42" s="26">
        <f t="shared" ref="FY42:FY45" si="324">FV42*0.37</f>
        <v>56.387999999999998</v>
      </c>
      <c r="FZ42" s="31">
        <f t="shared" si="92"/>
        <v>224.02800000000002</v>
      </c>
      <c r="GA42" s="33">
        <v>30</v>
      </c>
      <c r="GB42" s="11"/>
      <c r="GC42" s="15"/>
      <c r="GD42" s="11"/>
      <c r="GE42" s="26"/>
      <c r="GF42" s="31"/>
      <c r="GG42" s="33"/>
      <c r="GH42" s="11"/>
      <c r="GI42" s="15"/>
      <c r="GJ42" s="11"/>
      <c r="GK42" s="26"/>
      <c r="GL42" s="31"/>
      <c r="GM42" s="33">
        <v>30</v>
      </c>
      <c r="GN42" s="11"/>
      <c r="GO42" s="15"/>
      <c r="GP42" s="11"/>
      <c r="GQ42" s="26"/>
      <c r="GR42" s="31"/>
      <c r="GS42" s="33"/>
      <c r="GT42" s="33"/>
      <c r="GU42" s="33"/>
      <c r="GV42" s="33"/>
      <c r="GW42" s="33"/>
      <c r="GX42" s="33"/>
      <c r="GY42" s="27">
        <f t="shared" si="99"/>
        <v>133.86111111111111</v>
      </c>
      <c r="GZ42" s="26">
        <f t="shared" si="100"/>
        <v>133.86111111111111</v>
      </c>
      <c r="HA42" s="27">
        <f t="shared" ref="HA42:HA50" si="325">AVERAGE(F42,L42,R42,X42,AD42,AJ42,AP42,AV42,BB42,BH42,BN42,BT42,BZ42,CF42,CL42,CR42,CX42,DD42,DJ42,DP42,DV42,EB42,EH42,EN42,ET42,EZ42,FF42,FL42,FR42,FX42,GD42,GJ42,GP42,)</f>
        <v>34.485250000000001</v>
      </c>
      <c r="HB42" s="26">
        <f t="shared" ref="HB42:HB50" si="326">AVERAGE(G42,M42,S42,Y42,AE42,AK42,AQ42,AW42,BC42,BI42,BO42,BU42,CA42,CG42,CM42,CS42,CY42,DE42,DK42,DQ42,DW42,EC42,EI42,EO42,EU42,FA42,FG42,FM42,FS42,FY42,GE42,GK42,GQ42,)</f>
        <v>28.804949999999998</v>
      </c>
      <c r="HC42" s="27">
        <f t="shared" si="103"/>
        <v>164.07356388888888</v>
      </c>
      <c r="HD42" s="26">
        <f t="shared" si="104"/>
        <v>164.07356388888888</v>
      </c>
      <c r="HE42" s="27">
        <f t="shared" si="105"/>
        <v>36.266742474500006</v>
      </c>
      <c r="HF42" s="26">
        <f t="shared" si="106"/>
        <v>30.576742474499998</v>
      </c>
      <c r="HG42" s="27">
        <f t="shared" si="123"/>
        <v>200.34030636338889</v>
      </c>
      <c r="HH42" s="26">
        <f t="shared" si="108"/>
        <v>200.34030636338889</v>
      </c>
      <c r="HI42" s="27">
        <f t="shared" si="109"/>
        <v>200</v>
      </c>
      <c r="HJ42" s="43">
        <v>6624</v>
      </c>
      <c r="HK42" s="15">
        <v>1324799.9960762619</v>
      </c>
      <c r="HL42" s="15">
        <v>1187231.5660762619</v>
      </c>
      <c r="HM42" s="15">
        <v>137568.43</v>
      </c>
    </row>
    <row r="43" spans="1:221" ht="25.5">
      <c r="A43" s="12" t="s">
        <v>103</v>
      </c>
      <c r="B43" s="13" t="s">
        <v>104</v>
      </c>
      <c r="C43" s="33">
        <v>10</v>
      </c>
      <c r="D43" s="11">
        <v>46.5</v>
      </c>
      <c r="E43" s="15">
        <f t="shared" si="308"/>
        <v>46.5</v>
      </c>
      <c r="F43" s="11">
        <v>10.7</v>
      </c>
      <c r="G43" s="26">
        <f t="shared" si="309"/>
        <v>10.23</v>
      </c>
      <c r="H43" s="31">
        <f t="shared" si="4"/>
        <v>57.2</v>
      </c>
      <c r="I43" s="33">
        <v>10</v>
      </c>
      <c r="J43" s="11">
        <v>30.6</v>
      </c>
      <c r="K43" s="15">
        <f t="shared" ref="K43:K54" si="327">J43</f>
        <v>30.6</v>
      </c>
      <c r="L43" s="11">
        <f t="shared" si="6"/>
        <v>9.18</v>
      </c>
      <c r="M43" s="26">
        <f t="shared" si="310"/>
        <v>5.8140000000000001</v>
      </c>
      <c r="N43" s="31">
        <f t="shared" si="8"/>
        <v>39.78</v>
      </c>
      <c r="O43" s="33">
        <v>10</v>
      </c>
      <c r="P43" s="11">
        <v>46.5</v>
      </c>
      <c r="Q43" s="15">
        <f t="shared" ref="Q43:Q49" si="328">P43</f>
        <v>46.5</v>
      </c>
      <c r="R43" s="11">
        <f t="shared" si="311"/>
        <v>9.7649999999999988</v>
      </c>
      <c r="S43" s="26">
        <f t="shared" si="312"/>
        <v>8.3699999999999992</v>
      </c>
      <c r="T43" s="31">
        <f t="shared" si="12"/>
        <v>56.265000000000001</v>
      </c>
      <c r="U43" s="33">
        <v>10</v>
      </c>
      <c r="V43" s="28">
        <v>46.5</v>
      </c>
      <c r="W43" s="15">
        <f t="shared" ref="W43:W49" si="329">V43</f>
        <v>46.5</v>
      </c>
      <c r="X43" s="11">
        <f t="shared" si="313"/>
        <v>12.555000000000001</v>
      </c>
      <c r="Y43" s="26">
        <f t="shared" si="314"/>
        <v>10.23</v>
      </c>
      <c r="Z43" s="31">
        <f t="shared" si="16"/>
        <v>59.055</v>
      </c>
      <c r="AA43" s="33">
        <v>10</v>
      </c>
      <c r="AB43" s="11">
        <v>48.4</v>
      </c>
      <c r="AC43" s="15">
        <f t="shared" ref="AC43:AC49" si="330">AB43</f>
        <v>48.4</v>
      </c>
      <c r="AD43" s="28">
        <f t="shared" ref="AD43" si="331">AB43*0.38</f>
        <v>18.391999999999999</v>
      </c>
      <c r="AE43" s="26">
        <f t="shared" ref="AE43" si="332">AB43*0.32</f>
        <v>15.488</v>
      </c>
      <c r="AF43" s="31">
        <f t="shared" si="20"/>
        <v>66.792000000000002</v>
      </c>
      <c r="AG43" s="33">
        <v>5</v>
      </c>
      <c r="AH43" s="11">
        <v>47.3</v>
      </c>
      <c r="AI43" s="15">
        <f t="shared" si="315"/>
        <v>47.3</v>
      </c>
      <c r="AJ43" s="11">
        <f t="shared" ref="AJ43:AJ75" si="333">AH43*0.1</f>
        <v>4.7299999999999995</v>
      </c>
      <c r="AK43" s="26">
        <f t="shared" si="316"/>
        <v>4.2569999999999997</v>
      </c>
      <c r="AL43" s="31">
        <f t="shared" si="24"/>
        <v>52.029999999999994</v>
      </c>
      <c r="AM43" s="33">
        <v>10</v>
      </c>
      <c r="AN43" s="11">
        <v>132.30000000000001</v>
      </c>
      <c r="AO43" s="15">
        <f t="shared" ref="AO43:AO45" si="334">AN43</f>
        <v>132.30000000000001</v>
      </c>
      <c r="AP43" s="11">
        <f>AN43*0.24</f>
        <v>31.752000000000002</v>
      </c>
      <c r="AQ43" s="26">
        <f t="shared" ref="AQ43" si="335">AP43*0.2</f>
        <v>6.3504000000000005</v>
      </c>
      <c r="AR43" s="31">
        <f t="shared" si="28"/>
        <v>164.05200000000002</v>
      </c>
      <c r="AS43" s="33">
        <v>10</v>
      </c>
      <c r="AT43" s="11">
        <v>48.4</v>
      </c>
      <c r="AU43" s="15">
        <f t="shared" ref="AU43" si="336">AT43</f>
        <v>48.4</v>
      </c>
      <c r="AV43" s="11">
        <f t="shared" ref="AV43" si="337">AT43*0.24</f>
        <v>11.616</v>
      </c>
      <c r="AW43" s="26">
        <f t="shared" ref="AW43" si="338">AT43*0.18</f>
        <v>8.7119999999999997</v>
      </c>
      <c r="AX43" s="31">
        <f t="shared" si="32"/>
        <v>60.015999999999998</v>
      </c>
      <c r="AY43" s="33"/>
      <c r="AZ43" s="11"/>
      <c r="BA43" s="15"/>
      <c r="BB43" s="11"/>
      <c r="BC43" s="26"/>
      <c r="BD43" s="31"/>
      <c r="BE43" s="33">
        <v>10</v>
      </c>
      <c r="BF43" s="11"/>
      <c r="BG43" s="15"/>
      <c r="BH43" s="11"/>
      <c r="BI43" s="26"/>
      <c r="BJ43" s="31"/>
      <c r="BK43" s="33">
        <v>10</v>
      </c>
      <c r="BL43" s="11">
        <v>49.9</v>
      </c>
      <c r="BM43" s="15">
        <f t="shared" ref="BM43:BM49" si="339">BL43</f>
        <v>49.9</v>
      </c>
      <c r="BN43" s="11">
        <f t="shared" ref="BN43:BN45" si="340">BL43*0.35</f>
        <v>17.465</v>
      </c>
      <c r="BO43" s="26">
        <f t="shared" ref="BO43:BO45" si="341">BL43*0.26</f>
        <v>12.974</v>
      </c>
      <c r="BP43" s="31">
        <f t="shared" si="42"/>
        <v>67.364999999999995</v>
      </c>
      <c r="BQ43" s="33">
        <v>10</v>
      </c>
      <c r="BR43" s="11"/>
      <c r="BS43" s="15"/>
      <c r="BT43" s="11"/>
      <c r="BU43" s="26"/>
      <c r="BV43" s="31"/>
      <c r="BW43" s="33">
        <v>10</v>
      </c>
      <c r="BX43" s="11">
        <v>70.95</v>
      </c>
      <c r="BY43" s="15">
        <f>BX43</f>
        <v>70.95</v>
      </c>
      <c r="BZ43" s="11">
        <v>9.2200000000000006</v>
      </c>
      <c r="CA43" s="26">
        <f>BX43*0.09</f>
        <v>6.3855000000000004</v>
      </c>
      <c r="CB43" s="31">
        <f t="shared" si="48"/>
        <v>80.17</v>
      </c>
      <c r="CC43" s="33">
        <v>15</v>
      </c>
      <c r="CD43" s="11">
        <v>47.1</v>
      </c>
      <c r="CE43" s="15">
        <f t="shared" ref="CE43:CE50" si="342">CD43</f>
        <v>47.1</v>
      </c>
      <c r="CF43" s="11">
        <f t="shared" ref="CF43" si="343">CD43*0.3</f>
        <v>14.13</v>
      </c>
      <c r="CG43" s="26">
        <f>CD43*0.27</f>
        <v>12.717000000000001</v>
      </c>
      <c r="CH43" s="31">
        <f t="shared" si="52"/>
        <v>61.230000000000004</v>
      </c>
      <c r="CI43" s="33"/>
      <c r="CJ43" s="11"/>
      <c r="CK43" s="15"/>
      <c r="CL43" s="11"/>
      <c r="CM43" s="26"/>
      <c r="CN43" s="31"/>
      <c r="CO43" s="33">
        <v>10</v>
      </c>
      <c r="CP43" s="11">
        <v>40.9</v>
      </c>
      <c r="CQ43" s="15">
        <f t="shared" ref="CQ43:CQ49" si="344">CP43</f>
        <v>40.9</v>
      </c>
      <c r="CR43" s="11">
        <f t="shared" ref="CR43:CR45" si="345">CP43*0.31</f>
        <v>12.679</v>
      </c>
      <c r="CS43" s="26">
        <f t="shared" ref="CS43:CS44" si="346">CP43*0.28</f>
        <v>11.452</v>
      </c>
      <c r="CT43" s="31">
        <f t="shared" si="55"/>
        <v>53.579000000000001</v>
      </c>
      <c r="CU43" s="33"/>
      <c r="CV43" s="11"/>
      <c r="CW43" s="15"/>
      <c r="CX43" s="11"/>
      <c r="CY43" s="26"/>
      <c r="CZ43" s="31"/>
      <c r="DA43" s="33">
        <v>10</v>
      </c>
      <c r="DB43" s="11">
        <v>50.8</v>
      </c>
      <c r="DC43" s="15">
        <f t="shared" ref="DC43:DC44" si="347">DB43</f>
        <v>50.8</v>
      </c>
      <c r="DD43" s="11">
        <f t="shared" ref="DD43:DD45" si="348">DB43*0.64</f>
        <v>32.512</v>
      </c>
      <c r="DE43" s="26">
        <f t="shared" ref="DE43:DE45" si="349">DB43*0.52</f>
        <v>26.416</v>
      </c>
      <c r="DF43" s="31">
        <f t="shared" si="60"/>
        <v>83.311999999999998</v>
      </c>
      <c r="DG43" s="33">
        <v>10</v>
      </c>
      <c r="DH43" s="11">
        <v>49.6</v>
      </c>
      <c r="DI43" s="15">
        <f t="shared" ref="DI43:DI45" si="350">DH43</f>
        <v>49.6</v>
      </c>
      <c r="DJ43" s="11">
        <f t="shared" si="317"/>
        <v>16.368000000000002</v>
      </c>
      <c r="DK43" s="26">
        <f t="shared" si="318"/>
        <v>13.888000000000002</v>
      </c>
      <c r="DL43" s="31">
        <f t="shared" si="64"/>
        <v>65.968000000000004</v>
      </c>
      <c r="DM43" s="33"/>
      <c r="DN43" s="11"/>
      <c r="DO43" s="15"/>
      <c r="DP43" s="11"/>
      <c r="DQ43" s="26"/>
      <c r="DR43" s="31"/>
      <c r="DS43" s="33"/>
      <c r="DT43" s="11">
        <v>47.5</v>
      </c>
      <c r="DU43" s="15">
        <f>DT43</f>
        <v>47.5</v>
      </c>
      <c r="DV43" s="11">
        <f t="shared" ref="DV43" si="351">DT43*0.43</f>
        <v>20.425000000000001</v>
      </c>
      <c r="DW43" s="26">
        <f>DT43*0.33</f>
        <v>15.675000000000001</v>
      </c>
      <c r="DX43" s="31">
        <f t="shared" si="68"/>
        <v>67.924999999999997</v>
      </c>
      <c r="DY43" s="33">
        <v>10</v>
      </c>
      <c r="DZ43" s="11"/>
      <c r="EA43" s="15"/>
      <c r="EB43" s="11"/>
      <c r="EC43" s="26"/>
      <c r="ED43" s="31"/>
      <c r="EE43" s="33">
        <v>10</v>
      </c>
      <c r="EF43" s="11">
        <v>78.150000000000006</v>
      </c>
      <c r="EG43" s="15">
        <f t="shared" ref="EG43:EG49" si="352">EF43</f>
        <v>78.150000000000006</v>
      </c>
      <c r="EH43" s="11">
        <f t="shared" ref="EH43:EH45" si="353">EF43*0.65</f>
        <v>50.797500000000007</v>
      </c>
      <c r="EI43" s="26">
        <f t="shared" ref="EI43:EI45" si="354">EF43*0.49</f>
        <v>38.293500000000002</v>
      </c>
      <c r="EJ43" s="31">
        <f t="shared" si="74"/>
        <v>128.94750000000002</v>
      </c>
      <c r="EK43" s="33">
        <v>10</v>
      </c>
      <c r="EL43" s="11">
        <v>51.7</v>
      </c>
      <c r="EM43" s="15">
        <f t="shared" ref="EM43:EM49" si="355">EL43</f>
        <v>51.7</v>
      </c>
      <c r="EN43" s="11">
        <f t="shared" ref="EN43:EN45" si="356">EL43*0.35</f>
        <v>18.094999999999999</v>
      </c>
      <c r="EO43" s="26">
        <f t="shared" ref="EO43:EO45" si="357">EL43*0.28</f>
        <v>14.476000000000003</v>
      </c>
      <c r="EP43" s="31">
        <f t="shared" si="75"/>
        <v>69.795000000000002</v>
      </c>
      <c r="EQ43" s="33">
        <v>10</v>
      </c>
      <c r="ER43" s="11"/>
      <c r="ES43" s="15"/>
      <c r="ET43" s="11"/>
      <c r="EU43" s="26"/>
      <c r="EV43" s="31"/>
      <c r="EW43" s="33">
        <v>10</v>
      </c>
      <c r="EX43" s="11">
        <v>38.200000000000003</v>
      </c>
      <c r="EY43" s="15">
        <f t="shared" ref="EY43:EY49" si="358">EX43</f>
        <v>38.200000000000003</v>
      </c>
      <c r="EZ43" s="11">
        <f t="shared" si="321"/>
        <v>18.718</v>
      </c>
      <c r="FA43" s="26">
        <f t="shared" si="322"/>
        <v>17.190000000000001</v>
      </c>
      <c r="FB43" s="31">
        <f t="shared" si="82"/>
        <v>56.918000000000006</v>
      </c>
      <c r="FC43" s="33">
        <v>10</v>
      </c>
      <c r="FD43" s="11"/>
      <c r="FE43" s="15"/>
      <c r="FF43" s="11"/>
      <c r="FG43" s="26"/>
      <c r="FH43" s="31"/>
      <c r="FI43" s="33">
        <v>10</v>
      </c>
      <c r="FJ43" s="11">
        <v>53.3</v>
      </c>
      <c r="FK43" s="15">
        <f t="shared" ref="FK43:FK49" si="359">FJ43</f>
        <v>53.3</v>
      </c>
      <c r="FL43" s="11">
        <f t="shared" ref="FL43" si="360">FJ43*0.51</f>
        <v>27.183</v>
      </c>
      <c r="FM43" s="26">
        <f t="shared" ref="FM43" si="361">FJ43*0.49</f>
        <v>26.116999999999997</v>
      </c>
      <c r="FN43" s="31">
        <f t="shared" si="87"/>
        <v>80.483000000000004</v>
      </c>
      <c r="FO43" s="33">
        <v>10</v>
      </c>
      <c r="FP43" s="11">
        <v>78.45</v>
      </c>
      <c r="FQ43" s="15">
        <f t="shared" ref="FQ43:FQ49" si="362">FP43</f>
        <v>78.45</v>
      </c>
      <c r="FR43" s="11">
        <f t="shared" ref="FR43" si="363">FP43*0.31</f>
        <v>24.319500000000001</v>
      </c>
      <c r="FS43" s="26">
        <f t="shared" ref="FS43" si="364">FP43*0.25</f>
        <v>19.612500000000001</v>
      </c>
      <c r="FT43" s="31">
        <f t="shared" si="91"/>
        <v>102.76950000000001</v>
      </c>
      <c r="FU43" s="33"/>
      <c r="FV43" s="11">
        <v>50.8</v>
      </c>
      <c r="FW43" s="15">
        <f t="shared" ref="FW43:FW44" si="365">FV43</f>
        <v>50.8</v>
      </c>
      <c r="FX43" s="11">
        <f t="shared" si="323"/>
        <v>23.875999999999998</v>
      </c>
      <c r="FY43" s="26">
        <f t="shared" si="324"/>
        <v>18.795999999999999</v>
      </c>
      <c r="FZ43" s="31">
        <f t="shared" si="92"/>
        <v>74.675999999999988</v>
      </c>
      <c r="GA43" s="33">
        <v>10</v>
      </c>
      <c r="GB43" s="11">
        <v>77.55</v>
      </c>
      <c r="GC43" s="15">
        <f t="shared" ref="GC43:GC49" si="366">GB43</f>
        <v>77.55</v>
      </c>
      <c r="GD43" s="11">
        <f t="shared" ref="GD43:GE43" si="367">GB43*0.19</f>
        <v>14.734499999999999</v>
      </c>
      <c r="GE43" s="26">
        <f t="shared" si="367"/>
        <v>14.734499999999999</v>
      </c>
      <c r="GF43" s="31">
        <f t="shared" si="94"/>
        <v>92.284499999999994</v>
      </c>
      <c r="GG43" s="33"/>
      <c r="GH43" s="11">
        <v>46.7</v>
      </c>
      <c r="GI43" s="15">
        <f>GH43</f>
        <v>46.7</v>
      </c>
      <c r="GJ43" s="11">
        <f>GH43*0.48</f>
        <v>22.416</v>
      </c>
      <c r="GK43" s="26">
        <f>GH43*0.43</f>
        <v>20.081</v>
      </c>
      <c r="GL43" s="31">
        <f>GH43+GJ43</f>
        <v>69.116</v>
      </c>
      <c r="GM43" s="33">
        <v>10</v>
      </c>
      <c r="GN43" s="11">
        <v>48</v>
      </c>
      <c r="GO43" s="15">
        <f t="shared" ref="GO43:GO49" si="368">GN43</f>
        <v>48</v>
      </c>
      <c r="GP43" s="11">
        <f t="shared" ref="GP43" si="369">GN43*0.27</f>
        <v>12.96</v>
      </c>
      <c r="GQ43" s="26">
        <f t="shared" ref="GQ43" si="370">GN43*0.26</f>
        <v>12.48</v>
      </c>
      <c r="GR43" s="31">
        <f t="shared" si="122"/>
        <v>60.96</v>
      </c>
      <c r="GS43" s="33"/>
      <c r="GT43" s="33"/>
      <c r="GU43" s="33"/>
      <c r="GV43" s="33"/>
      <c r="GW43" s="33"/>
      <c r="GX43" s="33"/>
      <c r="GY43" s="27">
        <f t="shared" si="99"/>
        <v>55.25416666666667</v>
      </c>
      <c r="GZ43" s="26">
        <f t="shared" si="100"/>
        <v>55.25416666666667</v>
      </c>
      <c r="HA43" s="27">
        <f t="shared" si="325"/>
        <v>17.783540000000002</v>
      </c>
      <c r="HB43" s="26">
        <f t="shared" si="326"/>
        <v>14.029576000000004</v>
      </c>
      <c r="HC43" s="27">
        <f t="shared" si="103"/>
        <v>67.725032083333332</v>
      </c>
      <c r="HD43" s="26">
        <f t="shared" si="104"/>
        <v>67.725032083333332</v>
      </c>
      <c r="HE43" s="27">
        <f t="shared" si="105"/>
        <v>18.642535219760006</v>
      </c>
      <c r="HF43" s="26">
        <f t="shared" si="106"/>
        <v>14.892535219760004</v>
      </c>
      <c r="HG43" s="27">
        <f t="shared" si="123"/>
        <v>86.367567303093338</v>
      </c>
      <c r="HH43" s="26">
        <f t="shared" si="108"/>
        <v>86.367567303093338</v>
      </c>
      <c r="HI43" s="27">
        <f t="shared" si="109"/>
        <v>86</v>
      </c>
      <c r="HJ43" s="43">
        <v>343467</v>
      </c>
      <c r="HK43" s="15">
        <v>29538161.998119231</v>
      </c>
      <c r="HL43" s="15">
        <v>25808941.108119231</v>
      </c>
      <c r="HM43" s="15">
        <v>3729220.89</v>
      </c>
    </row>
    <row r="44" spans="1:221">
      <c r="A44" s="12" t="s">
        <v>31</v>
      </c>
      <c r="B44" s="13" t="s">
        <v>32</v>
      </c>
      <c r="C44" s="33">
        <v>30</v>
      </c>
      <c r="D44" s="11">
        <v>139.5</v>
      </c>
      <c r="E44" s="15">
        <f t="shared" si="308"/>
        <v>139.5</v>
      </c>
      <c r="F44" s="11">
        <v>32.090000000000003</v>
      </c>
      <c r="G44" s="26">
        <f t="shared" si="309"/>
        <v>30.69</v>
      </c>
      <c r="H44" s="31">
        <f t="shared" si="4"/>
        <v>171.59</v>
      </c>
      <c r="I44" s="33">
        <v>30</v>
      </c>
      <c r="J44" s="11">
        <v>91.8</v>
      </c>
      <c r="K44" s="15">
        <f t="shared" si="327"/>
        <v>91.8</v>
      </c>
      <c r="L44" s="11">
        <f t="shared" si="6"/>
        <v>27.54</v>
      </c>
      <c r="M44" s="26">
        <f t="shared" si="310"/>
        <v>17.442</v>
      </c>
      <c r="N44" s="31">
        <f t="shared" si="8"/>
        <v>119.34</v>
      </c>
      <c r="O44" s="33">
        <v>30</v>
      </c>
      <c r="P44" s="11">
        <v>139.5</v>
      </c>
      <c r="Q44" s="15">
        <f t="shared" si="328"/>
        <v>139.5</v>
      </c>
      <c r="R44" s="11">
        <f t="shared" si="311"/>
        <v>29.294999999999998</v>
      </c>
      <c r="S44" s="26">
        <f t="shared" si="312"/>
        <v>25.11</v>
      </c>
      <c r="T44" s="31">
        <f t="shared" si="12"/>
        <v>168.79499999999999</v>
      </c>
      <c r="U44" s="33">
        <v>30</v>
      </c>
      <c r="V44" s="28">
        <v>139.5</v>
      </c>
      <c r="W44" s="15">
        <f t="shared" si="329"/>
        <v>139.5</v>
      </c>
      <c r="X44" s="11">
        <f t="shared" si="313"/>
        <v>37.664999999999999</v>
      </c>
      <c r="Y44" s="26">
        <f t="shared" si="314"/>
        <v>30.69</v>
      </c>
      <c r="Z44" s="31">
        <f t="shared" si="16"/>
        <v>177.16499999999999</v>
      </c>
      <c r="AA44" s="33">
        <v>30</v>
      </c>
      <c r="AB44" s="11"/>
      <c r="AC44" s="15"/>
      <c r="AD44" s="28"/>
      <c r="AE44" s="26"/>
      <c r="AF44" s="31"/>
      <c r="AG44" s="33">
        <v>20</v>
      </c>
      <c r="AH44" s="11">
        <v>50.1</v>
      </c>
      <c r="AI44" s="15">
        <f t="shared" si="315"/>
        <v>50.1</v>
      </c>
      <c r="AJ44" s="11">
        <f t="shared" si="333"/>
        <v>5.0100000000000007</v>
      </c>
      <c r="AK44" s="26">
        <f t="shared" si="316"/>
        <v>4.5090000000000003</v>
      </c>
      <c r="AL44" s="31">
        <f t="shared" si="24"/>
        <v>55.11</v>
      </c>
      <c r="AM44" s="33">
        <v>30</v>
      </c>
      <c r="AN44" s="11"/>
      <c r="AO44" s="15"/>
      <c r="AP44" s="11"/>
      <c r="AQ44" s="26"/>
      <c r="AR44" s="31"/>
      <c r="AS44" s="33">
        <v>30</v>
      </c>
      <c r="AT44" s="11"/>
      <c r="AU44" s="15"/>
      <c r="AV44" s="11"/>
      <c r="AW44" s="26"/>
      <c r="AX44" s="31"/>
      <c r="AY44" s="33"/>
      <c r="AZ44" s="11"/>
      <c r="BA44" s="15"/>
      <c r="BB44" s="11"/>
      <c r="BC44" s="26"/>
      <c r="BD44" s="31"/>
      <c r="BE44" s="33">
        <v>30</v>
      </c>
      <c r="BF44" s="11"/>
      <c r="BG44" s="15"/>
      <c r="BH44" s="11"/>
      <c r="BI44" s="26"/>
      <c r="BJ44" s="31"/>
      <c r="BK44" s="33">
        <v>30</v>
      </c>
      <c r="BL44" s="11">
        <v>149.69999999999999</v>
      </c>
      <c r="BM44" s="15">
        <f t="shared" si="339"/>
        <v>149.69999999999999</v>
      </c>
      <c r="BN44" s="11">
        <f t="shared" si="340"/>
        <v>52.394999999999996</v>
      </c>
      <c r="BO44" s="26">
        <f t="shared" si="341"/>
        <v>38.921999999999997</v>
      </c>
      <c r="BP44" s="31">
        <f t="shared" si="42"/>
        <v>202.09499999999997</v>
      </c>
      <c r="BQ44" s="33"/>
      <c r="BR44" s="11"/>
      <c r="BS44" s="15"/>
      <c r="BT44" s="11"/>
      <c r="BU44" s="26"/>
      <c r="BV44" s="31"/>
      <c r="BW44" s="33"/>
      <c r="BX44" s="11"/>
      <c r="BY44" s="15"/>
      <c r="BZ44" s="11"/>
      <c r="CA44" s="26"/>
      <c r="CB44" s="31"/>
      <c r="CC44" s="33">
        <v>30</v>
      </c>
      <c r="CD44" s="11"/>
      <c r="CE44" s="15"/>
      <c r="CF44" s="11"/>
      <c r="CG44" s="26"/>
      <c r="CH44" s="31"/>
      <c r="CI44" s="33">
        <v>30</v>
      </c>
      <c r="CJ44" s="11"/>
      <c r="CK44" s="15"/>
      <c r="CL44" s="11"/>
      <c r="CM44" s="26"/>
      <c r="CN44" s="31"/>
      <c r="CO44" s="33">
        <v>30</v>
      </c>
      <c r="CP44" s="11">
        <v>122.7</v>
      </c>
      <c r="CQ44" s="15">
        <f t="shared" si="344"/>
        <v>122.7</v>
      </c>
      <c r="CR44" s="11">
        <f t="shared" si="345"/>
        <v>38.036999999999999</v>
      </c>
      <c r="CS44" s="26">
        <f t="shared" si="346"/>
        <v>34.356000000000002</v>
      </c>
      <c r="CT44" s="31">
        <f t="shared" si="55"/>
        <v>160.73699999999999</v>
      </c>
      <c r="CU44" s="33"/>
      <c r="CV44" s="11"/>
      <c r="CW44" s="15"/>
      <c r="CX44" s="11"/>
      <c r="CY44" s="26"/>
      <c r="CZ44" s="31"/>
      <c r="DA44" s="33">
        <v>30</v>
      </c>
      <c r="DB44" s="11">
        <v>111.3</v>
      </c>
      <c r="DC44" s="15">
        <f t="shared" si="347"/>
        <v>111.3</v>
      </c>
      <c r="DD44" s="11">
        <f t="shared" si="348"/>
        <v>71.231999999999999</v>
      </c>
      <c r="DE44" s="26">
        <f t="shared" si="349"/>
        <v>57.875999999999998</v>
      </c>
      <c r="DF44" s="31">
        <f t="shared" si="60"/>
        <v>182.53199999999998</v>
      </c>
      <c r="DG44" s="33">
        <v>30</v>
      </c>
      <c r="DH44" s="11"/>
      <c r="DI44" s="15"/>
      <c r="DJ44" s="11"/>
      <c r="DK44" s="26"/>
      <c r="DL44" s="31"/>
      <c r="DM44" s="33"/>
      <c r="DN44" s="11"/>
      <c r="DO44" s="15"/>
      <c r="DP44" s="11"/>
      <c r="DQ44" s="26"/>
      <c r="DR44" s="31"/>
      <c r="DS44" s="33"/>
      <c r="DT44" s="11"/>
      <c r="DU44" s="15"/>
      <c r="DV44" s="11"/>
      <c r="DW44" s="26"/>
      <c r="DX44" s="31"/>
      <c r="DY44" s="33"/>
      <c r="DZ44" s="11"/>
      <c r="EA44" s="15"/>
      <c r="EB44" s="11"/>
      <c r="EC44" s="26"/>
      <c r="ED44" s="31"/>
      <c r="EE44" s="33">
        <v>30</v>
      </c>
      <c r="EF44" s="11">
        <v>156.30000000000001</v>
      </c>
      <c r="EG44" s="15">
        <f t="shared" si="352"/>
        <v>156.30000000000001</v>
      </c>
      <c r="EH44" s="11">
        <f t="shared" si="353"/>
        <v>101.59500000000001</v>
      </c>
      <c r="EI44" s="26">
        <f t="shared" si="354"/>
        <v>76.587000000000003</v>
      </c>
      <c r="EJ44" s="31">
        <f t="shared" si="74"/>
        <v>257.89500000000004</v>
      </c>
      <c r="EK44" s="33">
        <v>30</v>
      </c>
      <c r="EL44" s="11">
        <v>155.1</v>
      </c>
      <c r="EM44" s="15">
        <f t="shared" si="355"/>
        <v>155.1</v>
      </c>
      <c r="EN44" s="11">
        <f t="shared" si="356"/>
        <v>54.284999999999997</v>
      </c>
      <c r="EO44" s="26">
        <f t="shared" si="357"/>
        <v>43.428000000000004</v>
      </c>
      <c r="EP44" s="31">
        <f t="shared" si="75"/>
        <v>209.38499999999999</v>
      </c>
      <c r="EQ44" s="33">
        <v>30</v>
      </c>
      <c r="ER44" s="11">
        <v>122</v>
      </c>
      <c r="ES44" s="15">
        <f t="shared" ref="ES44:ES49" si="371">ER44</f>
        <v>122</v>
      </c>
      <c r="ET44" s="11">
        <f t="shared" ref="ET44:ET45" si="372">ER44*0.17</f>
        <v>20.740000000000002</v>
      </c>
      <c r="EU44" s="26">
        <f t="shared" ref="EU44:EU45" si="373">ER44*0.15</f>
        <v>18.3</v>
      </c>
      <c r="EV44" s="31">
        <f t="shared" si="78"/>
        <v>142.74</v>
      </c>
      <c r="EW44" s="33">
        <v>30</v>
      </c>
      <c r="EX44" s="11">
        <v>114.6</v>
      </c>
      <c r="EY44" s="15">
        <f t="shared" si="358"/>
        <v>114.6</v>
      </c>
      <c r="EZ44" s="11">
        <f t="shared" si="321"/>
        <v>56.153999999999996</v>
      </c>
      <c r="FA44" s="26">
        <f t="shared" si="322"/>
        <v>51.57</v>
      </c>
      <c r="FB44" s="31">
        <f t="shared" si="82"/>
        <v>170.75399999999999</v>
      </c>
      <c r="FC44" s="33"/>
      <c r="FD44" s="11"/>
      <c r="FE44" s="15"/>
      <c r="FF44" s="11"/>
      <c r="FG44" s="26"/>
      <c r="FH44" s="31"/>
      <c r="FI44" s="33">
        <v>30</v>
      </c>
      <c r="FJ44" s="11"/>
      <c r="FK44" s="15"/>
      <c r="FL44" s="11"/>
      <c r="FM44" s="26"/>
      <c r="FN44" s="31"/>
      <c r="FO44" s="33">
        <v>30</v>
      </c>
      <c r="FP44" s="11"/>
      <c r="FQ44" s="15"/>
      <c r="FR44" s="11"/>
      <c r="FS44" s="26"/>
      <c r="FT44" s="31"/>
      <c r="FU44" s="33"/>
      <c r="FV44" s="11">
        <v>96.2</v>
      </c>
      <c r="FW44" s="15">
        <f t="shared" si="365"/>
        <v>96.2</v>
      </c>
      <c r="FX44" s="11">
        <f t="shared" si="323"/>
        <v>45.213999999999999</v>
      </c>
      <c r="FY44" s="26">
        <f t="shared" si="324"/>
        <v>35.594000000000001</v>
      </c>
      <c r="FZ44" s="31">
        <f t="shared" si="92"/>
        <v>141.41399999999999</v>
      </c>
      <c r="GA44" s="33">
        <v>30</v>
      </c>
      <c r="GB44" s="11"/>
      <c r="GC44" s="15"/>
      <c r="GD44" s="11"/>
      <c r="GE44" s="26"/>
      <c r="GF44" s="31"/>
      <c r="GG44" s="33"/>
      <c r="GH44" s="11"/>
      <c r="GI44" s="15"/>
      <c r="GJ44" s="11"/>
      <c r="GK44" s="26"/>
      <c r="GL44" s="31"/>
      <c r="GM44" s="33">
        <v>30</v>
      </c>
      <c r="GN44" s="11"/>
      <c r="GO44" s="15"/>
      <c r="GP44" s="11"/>
      <c r="GQ44" s="26"/>
      <c r="GR44" s="31"/>
      <c r="GS44" s="33"/>
      <c r="GT44" s="33"/>
      <c r="GU44" s="33"/>
      <c r="GV44" s="33"/>
      <c r="GW44" s="33"/>
      <c r="GX44" s="33"/>
      <c r="GY44" s="27">
        <f t="shared" si="99"/>
        <v>122.17692307692306</v>
      </c>
      <c r="GZ44" s="26">
        <f t="shared" si="100"/>
        <v>122.17692307692306</v>
      </c>
      <c r="HA44" s="27">
        <f t="shared" si="325"/>
        <v>40.803714285714285</v>
      </c>
      <c r="HB44" s="26">
        <f t="shared" si="326"/>
        <v>33.219571428571427</v>
      </c>
      <c r="HC44" s="27">
        <f t="shared" si="103"/>
        <v>149.75225461538463</v>
      </c>
      <c r="HD44" s="26">
        <f t="shared" si="104"/>
        <v>149.7522546153846</v>
      </c>
      <c r="HE44" s="27">
        <f t="shared" si="105"/>
        <v>42.842907267142863</v>
      </c>
      <c r="HF44" s="26">
        <f t="shared" si="106"/>
        <v>35.262907267142857</v>
      </c>
      <c r="HG44" s="27">
        <f t="shared" si="123"/>
        <v>192.59516188252749</v>
      </c>
      <c r="HH44" s="26">
        <f t="shared" si="108"/>
        <v>192.59516188252749</v>
      </c>
      <c r="HI44" s="27">
        <f t="shared" si="109"/>
        <v>193</v>
      </c>
      <c r="HJ44" s="43">
        <v>15057</v>
      </c>
      <c r="HK44" s="15">
        <v>2906000.998884357</v>
      </c>
      <c r="HL44" s="15">
        <v>2590405.978884357</v>
      </c>
      <c r="HM44" s="15">
        <v>315595.02</v>
      </c>
    </row>
    <row r="45" spans="1:221" ht="38.25">
      <c r="A45" s="12" t="s">
        <v>33</v>
      </c>
      <c r="B45" s="13" t="s">
        <v>105</v>
      </c>
      <c r="C45" s="33">
        <v>15</v>
      </c>
      <c r="D45" s="11">
        <v>69.75</v>
      </c>
      <c r="E45" s="15">
        <f t="shared" si="308"/>
        <v>69.75</v>
      </c>
      <c r="F45" s="11">
        <v>16.04</v>
      </c>
      <c r="G45" s="26">
        <f t="shared" si="309"/>
        <v>15.345000000000001</v>
      </c>
      <c r="H45" s="31">
        <f t="shared" si="4"/>
        <v>85.789999999999992</v>
      </c>
      <c r="I45" s="33">
        <v>15</v>
      </c>
      <c r="J45" s="11">
        <v>61.05</v>
      </c>
      <c r="K45" s="15">
        <f t="shared" si="327"/>
        <v>61.05</v>
      </c>
      <c r="L45" s="11">
        <f t="shared" si="6"/>
        <v>18.314999999999998</v>
      </c>
      <c r="M45" s="26">
        <f t="shared" si="310"/>
        <v>11.599499999999999</v>
      </c>
      <c r="N45" s="31">
        <f t="shared" si="8"/>
        <v>79.364999999999995</v>
      </c>
      <c r="O45" s="33">
        <v>15</v>
      </c>
      <c r="P45" s="11">
        <v>69.75</v>
      </c>
      <c r="Q45" s="15">
        <f t="shared" si="328"/>
        <v>69.75</v>
      </c>
      <c r="R45" s="11">
        <f t="shared" si="311"/>
        <v>14.647499999999999</v>
      </c>
      <c r="S45" s="26">
        <f t="shared" si="312"/>
        <v>12.555</v>
      </c>
      <c r="T45" s="31">
        <f t="shared" si="12"/>
        <v>84.397499999999994</v>
      </c>
      <c r="U45" s="33">
        <v>15</v>
      </c>
      <c r="V45" s="28">
        <v>69.75</v>
      </c>
      <c r="W45" s="15">
        <f t="shared" si="329"/>
        <v>69.75</v>
      </c>
      <c r="X45" s="11">
        <f t="shared" si="313"/>
        <v>18.8325</v>
      </c>
      <c r="Y45" s="26">
        <f t="shared" si="314"/>
        <v>15.345000000000001</v>
      </c>
      <c r="Z45" s="31">
        <f t="shared" si="16"/>
        <v>88.582499999999996</v>
      </c>
      <c r="AA45" s="33">
        <v>15</v>
      </c>
      <c r="AB45" s="11">
        <v>72.599999999999994</v>
      </c>
      <c r="AC45" s="15">
        <f t="shared" si="330"/>
        <v>72.599999999999994</v>
      </c>
      <c r="AD45" s="28">
        <f t="shared" ref="AD45" si="374">AB45*0.38</f>
        <v>27.587999999999997</v>
      </c>
      <c r="AE45" s="26">
        <f t="shared" ref="AE45" si="375">AB45*0.32</f>
        <v>23.231999999999999</v>
      </c>
      <c r="AF45" s="31">
        <f t="shared" si="20"/>
        <v>100.18799999999999</v>
      </c>
      <c r="AG45" s="33">
        <v>5</v>
      </c>
      <c r="AH45" s="11">
        <v>70.95</v>
      </c>
      <c r="AI45" s="15">
        <f t="shared" si="315"/>
        <v>70.95</v>
      </c>
      <c r="AJ45" s="11">
        <f t="shared" si="333"/>
        <v>7.0950000000000006</v>
      </c>
      <c r="AK45" s="26">
        <f t="shared" si="316"/>
        <v>6.3855000000000004</v>
      </c>
      <c r="AL45" s="31">
        <f t="shared" si="24"/>
        <v>78.045000000000002</v>
      </c>
      <c r="AM45" s="33">
        <v>15</v>
      </c>
      <c r="AN45" s="11">
        <v>66.150000000000006</v>
      </c>
      <c r="AO45" s="15">
        <f t="shared" si="334"/>
        <v>66.150000000000006</v>
      </c>
      <c r="AP45" s="11">
        <f>AN45*0.24</f>
        <v>15.876000000000001</v>
      </c>
      <c r="AQ45" s="26">
        <f t="shared" ref="AQ45" si="376">AP45*0.2</f>
        <v>3.1752000000000002</v>
      </c>
      <c r="AR45" s="31">
        <f t="shared" si="28"/>
        <v>82.02600000000001</v>
      </c>
      <c r="AS45" s="33">
        <v>15</v>
      </c>
      <c r="AT45" s="11">
        <v>72.599999999999994</v>
      </c>
      <c r="AU45" s="15">
        <f t="shared" ref="AU45" si="377">AT45</f>
        <v>72.599999999999994</v>
      </c>
      <c r="AV45" s="11">
        <f t="shared" ref="AV45" si="378">AT45*0.24</f>
        <v>17.423999999999999</v>
      </c>
      <c r="AW45" s="26">
        <f t="shared" ref="AW45" si="379">AT45*0.18</f>
        <v>13.067999999999998</v>
      </c>
      <c r="AX45" s="31">
        <f t="shared" si="32"/>
        <v>90.024000000000001</v>
      </c>
      <c r="AY45" s="33"/>
      <c r="AZ45" s="11">
        <v>90.2</v>
      </c>
      <c r="BA45" s="15">
        <f t="shared" ref="BA45" si="380">AZ45</f>
        <v>90.2</v>
      </c>
      <c r="BB45" s="11">
        <f t="shared" ref="BB45" si="381">AZ45*0.41</f>
        <v>36.981999999999999</v>
      </c>
      <c r="BC45" s="26">
        <f t="shared" ref="BC45" si="382">AZ45*0.36</f>
        <v>32.472000000000001</v>
      </c>
      <c r="BD45" s="31">
        <f t="shared" si="36"/>
        <v>127.182</v>
      </c>
      <c r="BE45" s="33">
        <v>15</v>
      </c>
      <c r="BF45" s="11">
        <v>69.900000000000006</v>
      </c>
      <c r="BG45" s="15">
        <f t="shared" ref="BG45:BG49" si="383">BF45</f>
        <v>69.900000000000006</v>
      </c>
      <c r="BH45" s="11">
        <f t="shared" ref="BH45" si="384">BF45*0.37</f>
        <v>25.863000000000003</v>
      </c>
      <c r="BI45" s="26">
        <f>BF45*0.29</f>
        <v>20.271000000000001</v>
      </c>
      <c r="BJ45" s="31">
        <f t="shared" si="38"/>
        <v>95.763000000000005</v>
      </c>
      <c r="BK45" s="33">
        <v>15</v>
      </c>
      <c r="BL45" s="11">
        <v>74.849999999999994</v>
      </c>
      <c r="BM45" s="15">
        <f t="shared" si="339"/>
        <v>74.849999999999994</v>
      </c>
      <c r="BN45" s="11">
        <f t="shared" si="340"/>
        <v>26.197499999999998</v>
      </c>
      <c r="BO45" s="26">
        <f t="shared" si="341"/>
        <v>19.460999999999999</v>
      </c>
      <c r="BP45" s="31">
        <f t="shared" si="42"/>
        <v>101.04749999999999</v>
      </c>
      <c r="BQ45" s="33">
        <v>15</v>
      </c>
      <c r="BR45" s="11">
        <v>77.849999999999994</v>
      </c>
      <c r="BS45" s="15">
        <f t="shared" ref="BS45:BS49" si="385">BR45</f>
        <v>77.849999999999994</v>
      </c>
      <c r="BT45" s="11">
        <f>BR45*0.54</f>
        <v>42.039000000000001</v>
      </c>
      <c r="BU45" s="26">
        <f>BR45*0.43</f>
        <v>33.475499999999997</v>
      </c>
      <c r="BV45" s="31">
        <f t="shared" si="46"/>
        <v>119.889</v>
      </c>
      <c r="BW45" s="33">
        <v>15</v>
      </c>
      <c r="BX45" s="11">
        <v>94.6</v>
      </c>
      <c r="BY45" s="15">
        <f>BX45</f>
        <v>94.6</v>
      </c>
      <c r="BZ45" s="11">
        <v>12.3</v>
      </c>
      <c r="CA45" s="26">
        <f>BX45*0.09</f>
        <v>8.5139999999999993</v>
      </c>
      <c r="CB45" s="31">
        <f t="shared" si="48"/>
        <v>106.89999999999999</v>
      </c>
      <c r="CC45" s="33">
        <v>15</v>
      </c>
      <c r="CD45" s="11">
        <v>70.650000000000006</v>
      </c>
      <c r="CE45" s="15">
        <f t="shared" si="342"/>
        <v>70.650000000000006</v>
      </c>
      <c r="CF45" s="11">
        <f t="shared" ref="CF45" si="386">CD45*0.3</f>
        <v>21.195</v>
      </c>
      <c r="CG45" s="26">
        <f>CD45*0.27</f>
        <v>19.075500000000002</v>
      </c>
      <c r="CH45" s="31">
        <f t="shared" si="52"/>
        <v>91.844999999999999</v>
      </c>
      <c r="CI45" s="33">
        <v>15</v>
      </c>
      <c r="CJ45" s="11">
        <v>75</v>
      </c>
      <c r="CK45" s="15">
        <f t="shared" ref="CK45:CK49" si="387">CJ45</f>
        <v>75</v>
      </c>
      <c r="CL45" s="11">
        <f t="shared" ref="CL45:CL46" si="388">CJ45*0.28</f>
        <v>21.000000000000004</v>
      </c>
      <c r="CM45" s="26">
        <f t="shared" ref="CM45:CM46" si="389">CJ45*0.22</f>
        <v>16.5</v>
      </c>
      <c r="CN45" s="31">
        <f t="shared" si="53"/>
        <v>96</v>
      </c>
      <c r="CO45" s="33">
        <v>15</v>
      </c>
      <c r="CP45" s="11">
        <v>61.35</v>
      </c>
      <c r="CQ45" s="15">
        <f t="shared" si="344"/>
        <v>61.35</v>
      </c>
      <c r="CR45" s="11">
        <f t="shared" si="345"/>
        <v>19.0185</v>
      </c>
      <c r="CS45" s="26">
        <f>CP45*0.28</f>
        <v>17.178000000000001</v>
      </c>
      <c r="CT45" s="31">
        <f t="shared" si="55"/>
        <v>80.368499999999997</v>
      </c>
      <c r="CU45" s="33">
        <v>15</v>
      </c>
      <c r="CV45" s="11">
        <v>78.150000000000006</v>
      </c>
      <c r="CW45" s="15">
        <f>CV45</f>
        <v>78.150000000000006</v>
      </c>
      <c r="CX45" s="11">
        <f>CV45*0.33</f>
        <v>25.789500000000004</v>
      </c>
      <c r="CY45" s="26">
        <f>CV45*0.28</f>
        <v>21.882000000000005</v>
      </c>
      <c r="CZ45" s="31">
        <f t="shared" si="56"/>
        <v>103.93950000000001</v>
      </c>
      <c r="DA45" s="33">
        <v>15</v>
      </c>
      <c r="DB45" s="11">
        <v>76.2</v>
      </c>
      <c r="DC45" s="15">
        <f>DB45</f>
        <v>76.2</v>
      </c>
      <c r="DD45" s="11">
        <f t="shared" si="348"/>
        <v>48.768000000000001</v>
      </c>
      <c r="DE45" s="26">
        <f t="shared" si="349"/>
        <v>39.624000000000002</v>
      </c>
      <c r="DF45" s="31">
        <f t="shared" si="60"/>
        <v>124.968</v>
      </c>
      <c r="DG45" s="33">
        <v>15</v>
      </c>
      <c r="DH45" s="11">
        <v>74.400000000000006</v>
      </c>
      <c r="DI45" s="15">
        <f t="shared" si="350"/>
        <v>74.400000000000006</v>
      </c>
      <c r="DJ45" s="11">
        <f t="shared" ref="DJ45" si="390">DH45*0.33</f>
        <v>24.552000000000003</v>
      </c>
      <c r="DK45" s="26">
        <f t="shared" ref="DK45" si="391">DH45*0.28</f>
        <v>20.832000000000004</v>
      </c>
      <c r="DL45" s="31">
        <f t="shared" si="64"/>
        <v>98.952000000000012</v>
      </c>
      <c r="DM45" s="33">
        <v>15</v>
      </c>
      <c r="DN45" s="11">
        <v>77.55</v>
      </c>
      <c r="DO45" s="15">
        <f>DN45</f>
        <v>77.55</v>
      </c>
      <c r="DP45" s="11">
        <f>DN45*0.48</f>
        <v>37.223999999999997</v>
      </c>
      <c r="DQ45" s="26">
        <f>DN45*0.45</f>
        <v>34.897500000000001</v>
      </c>
      <c r="DR45" s="31">
        <f t="shared" si="65"/>
        <v>114.774</v>
      </c>
      <c r="DS45" s="33"/>
      <c r="DT45" s="11"/>
      <c r="DU45" s="15"/>
      <c r="DV45" s="11"/>
      <c r="DW45" s="26"/>
      <c r="DX45" s="31"/>
      <c r="DY45" s="33">
        <v>15</v>
      </c>
      <c r="DZ45" s="11">
        <v>77.7</v>
      </c>
      <c r="EA45" s="15">
        <f t="shared" ref="EA45:EA49" si="392">DZ45</f>
        <v>77.7</v>
      </c>
      <c r="EB45" s="11">
        <f t="shared" ref="EB45:EB46" si="393">DZ45*0.34</f>
        <v>26.418000000000003</v>
      </c>
      <c r="EC45" s="26">
        <f>DZ45*0.29</f>
        <v>22.532999999999998</v>
      </c>
      <c r="ED45" s="31">
        <f t="shared" si="70"/>
        <v>104.11800000000001</v>
      </c>
      <c r="EE45" s="33">
        <v>15</v>
      </c>
      <c r="EF45" s="11">
        <v>104.2</v>
      </c>
      <c r="EG45" s="15">
        <f t="shared" si="352"/>
        <v>104.2</v>
      </c>
      <c r="EH45" s="11">
        <f t="shared" si="353"/>
        <v>67.73</v>
      </c>
      <c r="EI45" s="26">
        <f t="shared" si="354"/>
        <v>51.058</v>
      </c>
      <c r="EJ45" s="31">
        <f t="shared" si="74"/>
        <v>171.93</v>
      </c>
      <c r="EK45" s="33">
        <v>15</v>
      </c>
      <c r="EL45" s="11">
        <v>77.55</v>
      </c>
      <c r="EM45" s="15">
        <f t="shared" si="355"/>
        <v>77.55</v>
      </c>
      <c r="EN45" s="11">
        <f t="shared" si="356"/>
        <v>27.142499999999998</v>
      </c>
      <c r="EO45" s="26">
        <f t="shared" si="357"/>
        <v>21.714000000000002</v>
      </c>
      <c r="EP45" s="31">
        <f t="shared" si="75"/>
        <v>104.6925</v>
      </c>
      <c r="EQ45" s="33">
        <v>15</v>
      </c>
      <c r="ER45" s="11">
        <v>76.95</v>
      </c>
      <c r="ES45" s="15">
        <f t="shared" si="371"/>
        <v>76.95</v>
      </c>
      <c r="ET45" s="11">
        <f t="shared" si="372"/>
        <v>13.081500000000002</v>
      </c>
      <c r="EU45" s="26">
        <f t="shared" si="373"/>
        <v>11.5425</v>
      </c>
      <c r="EV45" s="31">
        <f t="shared" si="78"/>
        <v>90.031500000000008</v>
      </c>
      <c r="EW45" s="33">
        <v>15</v>
      </c>
      <c r="EX45" s="11">
        <v>57.3</v>
      </c>
      <c r="EY45" s="15">
        <f t="shared" si="358"/>
        <v>57.3</v>
      </c>
      <c r="EZ45" s="11">
        <f t="shared" si="321"/>
        <v>28.076999999999998</v>
      </c>
      <c r="FA45" s="26">
        <f t="shared" si="322"/>
        <v>25.785</v>
      </c>
      <c r="FB45" s="31">
        <f t="shared" si="82"/>
        <v>85.376999999999995</v>
      </c>
      <c r="FC45" s="33">
        <v>15</v>
      </c>
      <c r="FD45" s="11">
        <v>71.7</v>
      </c>
      <c r="FE45" s="15">
        <f>FD45</f>
        <v>71.7</v>
      </c>
      <c r="FF45" s="11">
        <f>FD45*0.31</f>
        <v>22.227</v>
      </c>
      <c r="FG45" s="26">
        <f>FD45*0.26</f>
        <v>18.642000000000003</v>
      </c>
      <c r="FH45" s="31">
        <f t="shared" si="83"/>
        <v>93.927000000000007</v>
      </c>
      <c r="FI45" s="33">
        <v>15</v>
      </c>
      <c r="FJ45" s="11">
        <v>79.95</v>
      </c>
      <c r="FK45" s="15">
        <f t="shared" si="359"/>
        <v>79.95</v>
      </c>
      <c r="FL45" s="11">
        <f t="shared" ref="FL45" si="394">FJ45*0.51</f>
        <v>40.774500000000003</v>
      </c>
      <c r="FM45" s="26">
        <f t="shared" ref="FM45" si="395">FJ45*0.49</f>
        <v>39.1755</v>
      </c>
      <c r="FN45" s="31">
        <f t="shared" si="87"/>
        <v>120.72450000000001</v>
      </c>
      <c r="FO45" s="33">
        <v>15</v>
      </c>
      <c r="FP45" s="11">
        <v>78.45</v>
      </c>
      <c r="FQ45" s="15">
        <f t="shared" si="362"/>
        <v>78.45</v>
      </c>
      <c r="FR45" s="11">
        <f t="shared" ref="FR45" si="396">FP45*0.31</f>
        <v>24.319500000000001</v>
      </c>
      <c r="FS45" s="26">
        <f t="shared" ref="FS45" si="397">FP45*0.25</f>
        <v>19.612500000000001</v>
      </c>
      <c r="FT45" s="31">
        <f t="shared" si="91"/>
        <v>102.76950000000001</v>
      </c>
      <c r="FU45" s="33">
        <v>15</v>
      </c>
      <c r="FV45" s="11">
        <v>76.2</v>
      </c>
      <c r="FW45" s="15">
        <f t="shared" ref="FW45" si="398">FV45</f>
        <v>76.2</v>
      </c>
      <c r="FX45" s="11">
        <f t="shared" si="323"/>
        <v>35.814</v>
      </c>
      <c r="FY45" s="26">
        <f t="shared" si="324"/>
        <v>28.193999999999999</v>
      </c>
      <c r="FZ45" s="31">
        <f t="shared" si="92"/>
        <v>112.01400000000001</v>
      </c>
      <c r="GA45" s="33">
        <v>15</v>
      </c>
      <c r="GB45" s="11">
        <v>103.4</v>
      </c>
      <c r="GC45" s="15">
        <f t="shared" si="366"/>
        <v>103.4</v>
      </c>
      <c r="GD45" s="11">
        <f t="shared" ref="GD45:GE45" si="399">GB45*0.19</f>
        <v>19.646000000000001</v>
      </c>
      <c r="GE45" s="26">
        <f t="shared" si="399"/>
        <v>19.646000000000001</v>
      </c>
      <c r="GF45" s="31">
        <f t="shared" si="94"/>
        <v>123.04600000000001</v>
      </c>
      <c r="GG45" s="33">
        <v>15</v>
      </c>
      <c r="GH45" s="11">
        <v>70.05</v>
      </c>
      <c r="GI45" s="15">
        <f>GH45</f>
        <v>70.05</v>
      </c>
      <c r="GJ45" s="11">
        <f>GH45*0.48</f>
        <v>33.623999999999995</v>
      </c>
      <c r="GK45" s="26">
        <f>GH45*0.43</f>
        <v>30.121499999999997</v>
      </c>
      <c r="GL45" s="31">
        <f t="shared" si="95"/>
        <v>103.67399999999999</v>
      </c>
      <c r="GM45" s="33">
        <v>15</v>
      </c>
      <c r="GN45" s="11">
        <v>72</v>
      </c>
      <c r="GO45" s="15">
        <f t="shared" si="368"/>
        <v>72</v>
      </c>
      <c r="GP45" s="11">
        <f t="shared" ref="GP45" si="400">GN45*0.27</f>
        <v>19.440000000000001</v>
      </c>
      <c r="GQ45" s="26">
        <f t="shared" ref="GQ45" si="401">GN45*0.26</f>
        <v>18.72</v>
      </c>
      <c r="GR45" s="31">
        <f t="shared" si="122"/>
        <v>91.44</v>
      </c>
      <c r="GS45" s="33"/>
      <c r="GT45" s="33"/>
      <c r="GU45" s="33"/>
      <c r="GV45" s="33"/>
      <c r="GW45" s="33"/>
      <c r="GX45" s="33"/>
      <c r="GY45" s="27">
        <f t="shared" si="99"/>
        <v>75.585937500000014</v>
      </c>
      <c r="GZ45" s="26">
        <f t="shared" si="100"/>
        <v>75.585937500000014</v>
      </c>
      <c r="HA45" s="27">
        <f t="shared" si="325"/>
        <v>25.304257575757575</v>
      </c>
      <c r="HB45" s="26">
        <f t="shared" si="326"/>
        <v>20.958536363636362</v>
      </c>
      <c r="HC45" s="27">
        <f t="shared" si="103"/>
        <v>92.645683593750022</v>
      </c>
      <c r="HD45" s="26">
        <f t="shared" si="104"/>
        <v>92.645683593750022</v>
      </c>
      <c r="HE45" s="27">
        <f t="shared" si="105"/>
        <v>26.587695935363634</v>
      </c>
      <c r="HF45" s="26">
        <f t="shared" si="106"/>
        <v>22.247695935363634</v>
      </c>
      <c r="HG45" s="27">
        <f t="shared" si="123"/>
        <v>119.23337952911365</v>
      </c>
      <c r="HH45" s="26">
        <f t="shared" si="108"/>
        <v>119.23337952911365</v>
      </c>
      <c r="HI45" s="27">
        <f t="shared" si="109"/>
        <v>119</v>
      </c>
      <c r="HJ45" s="43">
        <v>363632</v>
      </c>
      <c r="HK45" s="15">
        <v>43272208.00065323</v>
      </c>
      <c r="HL45" s="15">
        <v>38331338.170653231</v>
      </c>
      <c r="HM45" s="15">
        <v>4940869.83</v>
      </c>
    </row>
    <row r="46" spans="1:221">
      <c r="A46" s="12" t="s">
        <v>34</v>
      </c>
      <c r="B46" s="13" t="s">
        <v>35</v>
      </c>
      <c r="C46" s="33">
        <v>30</v>
      </c>
      <c r="D46" s="11"/>
      <c r="E46" s="15"/>
      <c r="F46" s="11"/>
      <c r="G46" s="26">
        <f t="shared" si="309"/>
        <v>0</v>
      </c>
      <c r="H46" s="31"/>
      <c r="I46" s="33">
        <v>30</v>
      </c>
      <c r="J46" s="11">
        <v>122.1</v>
      </c>
      <c r="K46" s="15">
        <f t="shared" si="327"/>
        <v>122.1</v>
      </c>
      <c r="L46" s="11">
        <f t="shared" si="6"/>
        <v>36.629999999999995</v>
      </c>
      <c r="M46" s="26">
        <f t="shared" si="310"/>
        <v>23.198999999999998</v>
      </c>
      <c r="N46" s="31">
        <f t="shared" si="8"/>
        <v>158.72999999999999</v>
      </c>
      <c r="O46" s="33">
        <v>30</v>
      </c>
      <c r="P46" s="11"/>
      <c r="Q46" s="15"/>
      <c r="R46" s="11"/>
      <c r="S46" s="26"/>
      <c r="T46" s="31"/>
      <c r="U46" s="33">
        <v>30</v>
      </c>
      <c r="V46" s="11"/>
      <c r="W46" s="15"/>
      <c r="X46" s="11"/>
      <c r="Y46" s="26"/>
      <c r="Z46" s="31"/>
      <c r="AA46" s="33">
        <v>30</v>
      </c>
      <c r="AB46" s="11"/>
      <c r="AC46" s="15"/>
      <c r="AD46" s="28"/>
      <c r="AE46" s="26"/>
      <c r="AF46" s="31"/>
      <c r="AG46" s="33">
        <v>30</v>
      </c>
      <c r="AH46" s="11">
        <v>50.1</v>
      </c>
      <c r="AI46" s="15">
        <f t="shared" si="315"/>
        <v>50.1</v>
      </c>
      <c r="AJ46" s="11">
        <f t="shared" si="333"/>
        <v>5.0100000000000007</v>
      </c>
      <c r="AK46" s="26">
        <f t="shared" si="316"/>
        <v>4.5090000000000003</v>
      </c>
      <c r="AL46" s="31">
        <f t="shared" si="24"/>
        <v>55.11</v>
      </c>
      <c r="AM46" s="33">
        <v>30</v>
      </c>
      <c r="AN46" s="11"/>
      <c r="AO46" s="15"/>
      <c r="AP46" s="11"/>
      <c r="AQ46" s="26"/>
      <c r="AR46" s="31"/>
      <c r="AS46" s="33">
        <v>30</v>
      </c>
      <c r="AT46" s="11"/>
      <c r="AU46" s="15"/>
      <c r="AV46" s="11"/>
      <c r="AW46" s="26"/>
      <c r="AX46" s="31"/>
      <c r="AY46" s="33"/>
      <c r="AZ46" s="11"/>
      <c r="BA46" s="15"/>
      <c r="BB46" s="11"/>
      <c r="BC46" s="26"/>
      <c r="BD46" s="31"/>
      <c r="BE46" s="33">
        <v>30</v>
      </c>
      <c r="BF46" s="11"/>
      <c r="BG46" s="15"/>
      <c r="BH46" s="11"/>
      <c r="BI46" s="26"/>
      <c r="BJ46" s="31"/>
      <c r="BK46" s="33"/>
      <c r="BL46" s="11"/>
      <c r="BM46" s="15"/>
      <c r="BN46" s="11"/>
      <c r="BO46" s="26"/>
      <c r="BP46" s="31"/>
      <c r="BQ46" s="33">
        <v>30</v>
      </c>
      <c r="BR46" s="11"/>
      <c r="BS46" s="15"/>
      <c r="BT46" s="11"/>
      <c r="BU46" s="26"/>
      <c r="BV46" s="31"/>
      <c r="BW46" s="33"/>
      <c r="BX46" s="11"/>
      <c r="BY46" s="15"/>
      <c r="BZ46" s="11"/>
      <c r="CA46" s="26"/>
      <c r="CB46" s="31"/>
      <c r="CC46" s="33">
        <v>20</v>
      </c>
      <c r="CD46" s="11"/>
      <c r="CE46" s="15"/>
      <c r="CF46" s="11"/>
      <c r="CG46" s="26"/>
      <c r="CH46" s="31"/>
      <c r="CI46" s="33">
        <v>20</v>
      </c>
      <c r="CJ46" s="11">
        <v>223.8</v>
      </c>
      <c r="CK46" s="15">
        <v>111.9</v>
      </c>
      <c r="CL46" s="11">
        <f t="shared" si="388"/>
        <v>62.664000000000009</v>
      </c>
      <c r="CM46" s="26">
        <f t="shared" si="389"/>
        <v>49.236000000000004</v>
      </c>
      <c r="CN46" s="31">
        <f t="shared" si="53"/>
        <v>286.464</v>
      </c>
      <c r="CO46" s="33">
        <v>30</v>
      </c>
      <c r="CP46" s="11"/>
      <c r="CQ46" s="15"/>
      <c r="CR46" s="11"/>
      <c r="CS46" s="26"/>
      <c r="CT46" s="31"/>
      <c r="CU46" s="33"/>
      <c r="CV46" s="11"/>
      <c r="CW46" s="15"/>
      <c r="CX46" s="11"/>
      <c r="CY46" s="26"/>
      <c r="CZ46" s="31"/>
      <c r="DA46" s="33"/>
      <c r="DB46" s="11"/>
      <c r="DC46" s="15"/>
      <c r="DD46" s="11"/>
      <c r="DE46" s="26"/>
      <c r="DF46" s="31"/>
      <c r="DG46" s="33">
        <v>30</v>
      </c>
      <c r="DH46" s="11"/>
      <c r="DI46" s="15"/>
      <c r="DJ46" s="11"/>
      <c r="DK46" s="26"/>
      <c r="DL46" s="31"/>
      <c r="DM46" s="33"/>
      <c r="DN46" s="11"/>
      <c r="DO46" s="15"/>
      <c r="DP46" s="11"/>
      <c r="DQ46" s="26"/>
      <c r="DR46" s="31"/>
      <c r="DS46" s="33"/>
      <c r="DT46" s="11"/>
      <c r="DU46" s="15"/>
      <c r="DV46" s="11"/>
      <c r="DW46" s="26"/>
      <c r="DX46" s="31"/>
      <c r="DY46" s="33">
        <v>30</v>
      </c>
      <c r="DZ46" s="11">
        <v>155.4</v>
      </c>
      <c r="EA46" s="15">
        <f t="shared" si="392"/>
        <v>155.4</v>
      </c>
      <c r="EB46" s="11">
        <f t="shared" si="393"/>
        <v>52.836000000000006</v>
      </c>
      <c r="EC46" s="26">
        <f>DZ46*0.29</f>
        <v>45.065999999999995</v>
      </c>
      <c r="ED46" s="31">
        <f t="shared" si="70"/>
        <v>208.23600000000002</v>
      </c>
      <c r="EE46" s="33">
        <v>30</v>
      </c>
      <c r="EF46" s="11"/>
      <c r="EG46" s="15"/>
      <c r="EH46" s="11"/>
      <c r="EI46" s="26"/>
      <c r="EJ46" s="31"/>
      <c r="EK46" s="33">
        <v>30</v>
      </c>
      <c r="EL46" s="11"/>
      <c r="EM46" s="15"/>
      <c r="EN46" s="11"/>
      <c r="EO46" s="26"/>
      <c r="EP46" s="31"/>
      <c r="EQ46" s="33">
        <v>30</v>
      </c>
      <c r="ER46" s="11"/>
      <c r="ES46" s="15"/>
      <c r="ET46" s="11"/>
      <c r="EU46" s="26"/>
      <c r="EV46" s="31"/>
      <c r="EW46" s="33">
        <v>30</v>
      </c>
      <c r="EX46" s="11"/>
      <c r="EY46" s="15"/>
      <c r="EZ46" s="11"/>
      <c r="FA46" s="26"/>
      <c r="FB46" s="31"/>
      <c r="FC46" s="33"/>
      <c r="FD46" s="11"/>
      <c r="FE46" s="15"/>
      <c r="FF46" s="11"/>
      <c r="FG46" s="26"/>
      <c r="FH46" s="31"/>
      <c r="FI46" s="33">
        <v>30</v>
      </c>
      <c r="FJ46" s="11"/>
      <c r="FK46" s="15"/>
      <c r="FL46" s="11"/>
      <c r="FM46" s="26"/>
      <c r="FN46" s="31"/>
      <c r="FO46" s="33">
        <v>30</v>
      </c>
      <c r="FP46" s="11"/>
      <c r="FQ46" s="15"/>
      <c r="FR46" s="11"/>
      <c r="FS46" s="26"/>
      <c r="FT46" s="31"/>
      <c r="FU46" s="33">
        <v>30</v>
      </c>
      <c r="FV46" s="11"/>
      <c r="FW46" s="15"/>
      <c r="FX46" s="11"/>
      <c r="FY46" s="26"/>
      <c r="FZ46" s="31"/>
      <c r="GA46" s="33">
        <v>30</v>
      </c>
      <c r="GB46" s="11"/>
      <c r="GC46" s="15"/>
      <c r="GD46" s="11"/>
      <c r="GE46" s="26"/>
      <c r="GF46" s="31"/>
      <c r="GG46" s="33"/>
      <c r="GH46" s="11"/>
      <c r="GI46" s="15"/>
      <c r="GJ46" s="11"/>
      <c r="GK46" s="26"/>
      <c r="GL46" s="31"/>
      <c r="GM46" s="33">
        <v>30</v>
      </c>
      <c r="GN46" s="11"/>
      <c r="GO46" s="15"/>
      <c r="GP46" s="11"/>
      <c r="GQ46" s="26"/>
      <c r="GR46" s="31"/>
      <c r="GS46" s="33"/>
      <c r="GT46" s="33"/>
      <c r="GU46" s="33"/>
      <c r="GV46" s="33"/>
      <c r="GW46" s="33"/>
      <c r="GX46" s="33"/>
      <c r="GY46" s="27">
        <f t="shared" si="99"/>
        <v>137.85</v>
      </c>
      <c r="GZ46" s="26">
        <f t="shared" si="100"/>
        <v>109.875</v>
      </c>
      <c r="HA46" s="27">
        <f t="shared" si="325"/>
        <v>31.428000000000004</v>
      </c>
      <c r="HB46" s="26">
        <f t="shared" si="326"/>
        <v>20.334999999999997</v>
      </c>
      <c r="HC46" s="27">
        <f t="shared" si="103"/>
        <v>162.64378750000003</v>
      </c>
      <c r="HD46" s="26">
        <f t="shared" si="104"/>
        <v>134.6737875</v>
      </c>
      <c r="HE46" s="27">
        <f t="shared" si="105"/>
        <v>32.675805849999989</v>
      </c>
      <c r="HF46" s="26">
        <f t="shared" si="106"/>
        <v>21.585805849999996</v>
      </c>
      <c r="HG46" s="27">
        <f t="shared" si="123"/>
        <v>195.31959335000002</v>
      </c>
      <c r="HH46" s="26">
        <f t="shared" si="108"/>
        <v>195.31959335000002</v>
      </c>
      <c r="HI46" s="27">
        <f t="shared" si="109"/>
        <v>195</v>
      </c>
      <c r="HJ46" s="43">
        <v>1696</v>
      </c>
      <c r="HK46" s="15">
        <v>330720</v>
      </c>
      <c r="HL46" s="15">
        <v>291539.47000000003</v>
      </c>
      <c r="HM46" s="15">
        <v>39180.53</v>
      </c>
    </row>
    <row r="47" spans="1:221">
      <c r="A47" s="12" t="s">
        <v>36</v>
      </c>
      <c r="B47" s="13" t="s">
        <v>37</v>
      </c>
      <c r="C47" s="33">
        <v>25</v>
      </c>
      <c r="D47" s="11">
        <v>116.25</v>
      </c>
      <c r="E47" s="15">
        <f t="shared" si="308"/>
        <v>116.25</v>
      </c>
      <c r="F47" s="11">
        <v>26.74</v>
      </c>
      <c r="G47" s="26">
        <f t="shared" si="309"/>
        <v>25.574999999999999</v>
      </c>
      <c r="H47" s="31">
        <f t="shared" si="4"/>
        <v>142.99</v>
      </c>
      <c r="I47" s="33">
        <v>25</v>
      </c>
      <c r="J47" s="11">
        <v>101.75</v>
      </c>
      <c r="K47" s="15">
        <f t="shared" si="327"/>
        <v>101.75</v>
      </c>
      <c r="L47" s="11">
        <f t="shared" si="6"/>
        <v>30.524999999999999</v>
      </c>
      <c r="M47" s="26">
        <f t="shared" si="310"/>
        <v>19.3325</v>
      </c>
      <c r="N47" s="31">
        <f t="shared" si="8"/>
        <v>132.27500000000001</v>
      </c>
      <c r="O47" s="33">
        <v>25</v>
      </c>
      <c r="P47" s="11">
        <v>116.25</v>
      </c>
      <c r="Q47" s="15">
        <f t="shared" si="328"/>
        <v>116.25</v>
      </c>
      <c r="R47" s="11">
        <f t="shared" si="311"/>
        <v>24.412499999999998</v>
      </c>
      <c r="S47" s="26">
        <f t="shared" ref="S47" si="402">P47*0.18</f>
        <v>20.925000000000001</v>
      </c>
      <c r="T47" s="31">
        <f t="shared" si="12"/>
        <v>140.66249999999999</v>
      </c>
      <c r="U47" s="33">
        <v>25</v>
      </c>
      <c r="V47" s="11"/>
      <c r="W47" s="15"/>
      <c r="X47" s="11"/>
      <c r="Y47" s="26"/>
      <c r="Z47" s="31"/>
      <c r="AA47" s="33">
        <v>25</v>
      </c>
      <c r="AB47" s="11">
        <v>121</v>
      </c>
      <c r="AC47" s="15">
        <f t="shared" si="330"/>
        <v>121</v>
      </c>
      <c r="AD47" s="28">
        <f t="shared" ref="AD47" si="403">AB47*0.38</f>
        <v>45.980000000000004</v>
      </c>
      <c r="AE47" s="26">
        <f t="shared" ref="AE47" si="404">AB47*0.32</f>
        <v>38.72</v>
      </c>
      <c r="AF47" s="31">
        <f t="shared" si="20"/>
        <v>166.98000000000002</v>
      </c>
      <c r="AG47" s="33">
        <v>25</v>
      </c>
      <c r="AH47" s="11">
        <v>41.75</v>
      </c>
      <c r="AI47" s="15">
        <f t="shared" si="315"/>
        <v>41.75</v>
      </c>
      <c r="AJ47" s="11">
        <f t="shared" si="333"/>
        <v>4.1749999999999998</v>
      </c>
      <c r="AK47" s="26">
        <f t="shared" si="316"/>
        <v>3.7574999999999998</v>
      </c>
      <c r="AL47" s="31">
        <f t="shared" si="24"/>
        <v>45.924999999999997</v>
      </c>
      <c r="AM47" s="33">
        <v>25</v>
      </c>
      <c r="AN47" s="11"/>
      <c r="AO47" s="15"/>
      <c r="AP47" s="11"/>
      <c r="AQ47" s="26"/>
      <c r="AR47" s="31"/>
      <c r="AS47" s="33">
        <v>25</v>
      </c>
      <c r="AT47" s="11"/>
      <c r="AU47" s="15"/>
      <c r="AV47" s="11"/>
      <c r="AW47" s="26"/>
      <c r="AX47" s="31"/>
      <c r="AY47" s="33"/>
      <c r="AZ47" s="11"/>
      <c r="BA47" s="15"/>
      <c r="BB47" s="11"/>
      <c r="BC47" s="26"/>
      <c r="BD47" s="31"/>
      <c r="BE47" s="33">
        <v>25</v>
      </c>
      <c r="BF47" s="11"/>
      <c r="BG47" s="15"/>
      <c r="BH47" s="11"/>
      <c r="BI47" s="26"/>
      <c r="BJ47" s="31"/>
      <c r="BK47" s="33">
        <v>25</v>
      </c>
      <c r="BL47" s="11"/>
      <c r="BM47" s="15"/>
      <c r="BN47" s="11"/>
      <c r="BO47" s="26"/>
      <c r="BP47" s="31"/>
      <c r="BQ47" s="33">
        <v>25</v>
      </c>
      <c r="BR47" s="11"/>
      <c r="BS47" s="15"/>
      <c r="BT47" s="11"/>
      <c r="BU47" s="26"/>
      <c r="BV47" s="31"/>
      <c r="BW47" s="33"/>
      <c r="BX47" s="11"/>
      <c r="BY47" s="15"/>
      <c r="BZ47" s="11"/>
      <c r="CA47" s="26"/>
      <c r="CB47" s="31"/>
      <c r="CC47" s="33">
        <v>25</v>
      </c>
      <c r="CD47" s="11"/>
      <c r="CE47" s="15"/>
      <c r="CF47" s="11"/>
      <c r="CG47" s="26"/>
      <c r="CH47" s="31"/>
      <c r="CI47" s="33">
        <v>25</v>
      </c>
      <c r="CJ47" s="11"/>
      <c r="CK47" s="15"/>
      <c r="CL47" s="11"/>
      <c r="CM47" s="26"/>
      <c r="CN47" s="31"/>
      <c r="CO47" s="33">
        <v>25</v>
      </c>
      <c r="CP47" s="11"/>
      <c r="CQ47" s="15"/>
      <c r="CR47" s="11"/>
      <c r="CS47" s="26"/>
      <c r="CT47" s="31"/>
      <c r="CU47" s="33"/>
      <c r="CV47" s="11"/>
      <c r="CW47" s="15"/>
      <c r="CX47" s="11"/>
      <c r="CY47" s="26"/>
      <c r="CZ47" s="31"/>
      <c r="DA47" s="33"/>
      <c r="DB47" s="11"/>
      <c r="DC47" s="15"/>
      <c r="DD47" s="11"/>
      <c r="DE47" s="26"/>
      <c r="DF47" s="31"/>
      <c r="DG47" s="33">
        <v>25</v>
      </c>
      <c r="DH47" s="11"/>
      <c r="DI47" s="15"/>
      <c r="DJ47" s="11"/>
      <c r="DK47" s="26"/>
      <c r="DL47" s="31"/>
      <c r="DM47" s="33"/>
      <c r="DN47" s="11"/>
      <c r="DO47" s="15"/>
      <c r="DP47" s="11"/>
      <c r="DQ47" s="26"/>
      <c r="DR47" s="31"/>
      <c r="DS47" s="33"/>
      <c r="DT47" s="11"/>
      <c r="DU47" s="15"/>
      <c r="DV47" s="11"/>
      <c r="DW47" s="26"/>
      <c r="DX47" s="31"/>
      <c r="DY47" s="33">
        <v>25</v>
      </c>
      <c r="DZ47" s="11"/>
      <c r="EA47" s="15"/>
      <c r="EB47" s="11"/>
      <c r="EC47" s="26"/>
      <c r="ED47" s="31"/>
      <c r="EE47" s="33">
        <v>25</v>
      </c>
      <c r="EF47" s="11"/>
      <c r="EG47" s="15"/>
      <c r="EH47" s="11"/>
      <c r="EI47" s="26"/>
      <c r="EJ47" s="31"/>
      <c r="EK47" s="33">
        <v>25</v>
      </c>
      <c r="EL47" s="11"/>
      <c r="EM47" s="15"/>
      <c r="EN47" s="11"/>
      <c r="EO47" s="26"/>
      <c r="EP47" s="31"/>
      <c r="EQ47" s="33">
        <v>25</v>
      </c>
      <c r="ER47" s="11"/>
      <c r="ES47" s="15"/>
      <c r="ET47" s="11"/>
      <c r="EU47" s="26"/>
      <c r="EV47" s="31"/>
      <c r="EW47" s="33">
        <v>25</v>
      </c>
      <c r="EX47" s="11"/>
      <c r="EY47" s="15"/>
      <c r="EZ47" s="11"/>
      <c r="FA47" s="26"/>
      <c r="FB47" s="31"/>
      <c r="FC47" s="33"/>
      <c r="FD47" s="11"/>
      <c r="FE47" s="15"/>
      <c r="FF47" s="11"/>
      <c r="FG47" s="26"/>
      <c r="FH47" s="31"/>
      <c r="FI47" s="33">
        <v>25</v>
      </c>
      <c r="FJ47" s="11"/>
      <c r="FK47" s="15"/>
      <c r="FL47" s="11"/>
      <c r="FM47" s="26"/>
      <c r="FN47" s="31"/>
      <c r="FO47" s="33">
        <v>25</v>
      </c>
      <c r="FP47" s="11">
        <v>130.75</v>
      </c>
      <c r="FQ47" s="15">
        <f t="shared" si="362"/>
        <v>130.75</v>
      </c>
      <c r="FR47" s="11">
        <f t="shared" ref="FR47" si="405">FP47*0.31</f>
        <v>40.532499999999999</v>
      </c>
      <c r="FS47" s="26">
        <f t="shared" ref="FS47" si="406">FP47*0.25</f>
        <v>32.6875</v>
      </c>
      <c r="FT47" s="31">
        <f t="shared" si="91"/>
        <v>171.2825</v>
      </c>
      <c r="FU47" s="33">
        <v>25</v>
      </c>
      <c r="FV47" s="11"/>
      <c r="FW47" s="15"/>
      <c r="FX47" s="11"/>
      <c r="FY47" s="26"/>
      <c r="FZ47" s="31"/>
      <c r="GA47" s="33">
        <v>25</v>
      </c>
      <c r="GB47" s="11"/>
      <c r="GC47" s="15"/>
      <c r="GD47" s="11"/>
      <c r="GE47" s="26"/>
      <c r="GF47" s="31"/>
      <c r="GG47" s="33"/>
      <c r="GH47" s="11"/>
      <c r="GI47" s="15"/>
      <c r="GJ47" s="11"/>
      <c r="GK47" s="26"/>
      <c r="GL47" s="31"/>
      <c r="GM47" s="33">
        <v>25</v>
      </c>
      <c r="GN47" s="11">
        <v>120</v>
      </c>
      <c r="GO47" s="15">
        <f t="shared" si="368"/>
        <v>120</v>
      </c>
      <c r="GP47" s="11">
        <f t="shared" ref="GP47" si="407">GN47*0.27</f>
        <v>32.400000000000006</v>
      </c>
      <c r="GQ47" s="26">
        <f t="shared" ref="GQ47" si="408">GN47*0.26</f>
        <v>31.200000000000003</v>
      </c>
      <c r="GR47" s="31">
        <f t="shared" si="122"/>
        <v>152.4</v>
      </c>
      <c r="GS47" s="33"/>
      <c r="GT47" s="33"/>
      <c r="GU47" s="33"/>
      <c r="GV47" s="33"/>
      <c r="GW47" s="33"/>
      <c r="GX47" s="33"/>
      <c r="GY47" s="27">
        <f t="shared" si="99"/>
        <v>106.82142857142857</v>
      </c>
      <c r="GZ47" s="26">
        <f t="shared" si="100"/>
        <v>106.82142857142857</v>
      </c>
      <c r="HA47" s="27">
        <f t="shared" si="325"/>
        <v>25.595625000000002</v>
      </c>
      <c r="HB47" s="26">
        <f t="shared" si="326"/>
        <v>21.524687499999999</v>
      </c>
      <c r="HC47" s="27">
        <f t="shared" si="103"/>
        <v>130.93102500000001</v>
      </c>
      <c r="HD47" s="26">
        <f t="shared" si="104"/>
        <v>130.93102500000001</v>
      </c>
      <c r="HE47" s="27">
        <f t="shared" si="105"/>
        <v>26.928671028124999</v>
      </c>
      <c r="HF47" s="26">
        <f t="shared" si="106"/>
        <v>22.848671028124997</v>
      </c>
      <c r="HG47" s="27">
        <f t="shared" si="123"/>
        <v>157.859696028125</v>
      </c>
      <c r="HH47" s="26">
        <f t="shared" si="108"/>
        <v>157.859696028125</v>
      </c>
      <c r="HI47" s="27">
        <f t="shared" si="109"/>
        <v>158</v>
      </c>
      <c r="HJ47" s="43">
        <v>1276</v>
      </c>
      <c r="HK47" s="15">
        <v>201608.00050231401</v>
      </c>
      <c r="HL47" s="15">
        <v>180020.90050231401</v>
      </c>
      <c r="HM47" s="15">
        <v>21587.1</v>
      </c>
    </row>
    <row r="48" spans="1:221">
      <c r="A48" s="12" t="s">
        <v>38</v>
      </c>
      <c r="B48" s="13" t="s">
        <v>39</v>
      </c>
      <c r="C48" s="33">
        <v>60</v>
      </c>
      <c r="D48" s="11"/>
      <c r="E48" s="15"/>
      <c r="F48" s="11"/>
      <c r="G48" s="26">
        <f t="shared" si="309"/>
        <v>0</v>
      </c>
      <c r="H48" s="31"/>
      <c r="I48" s="33">
        <v>60</v>
      </c>
      <c r="J48" s="11"/>
      <c r="K48" s="15"/>
      <c r="L48" s="11"/>
      <c r="M48" s="26"/>
      <c r="N48" s="31"/>
      <c r="O48" s="33">
        <v>60</v>
      </c>
      <c r="P48" s="11"/>
      <c r="Q48" s="15"/>
      <c r="R48" s="11"/>
      <c r="S48" s="26"/>
      <c r="T48" s="31"/>
      <c r="U48" s="33">
        <v>60</v>
      </c>
      <c r="V48" s="11"/>
      <c r="W48" s="15"/>
      <c r="X48" s="11"/>
      <c r="Y48" s="26"/>
      <c r="Z48" s="31"/>
      <c r="AA48" s="33">
        <v>60</v>
      </c>
      <c r="AB48" s="11"/>
      <c r="AC48" s="15"/>
      <c r="AD48" s="28"/>
      <c r="AE48" s="26"/>
      <c r="AF48" s="31">
        <f t="shared" si="20"/>
        <v>0</v>
      </c>
      <c r="AG48" s="33">
        <v>60</v>
      </c>
      <c r="AH48" s="11">
        <v>100.2</v>
      </c>
      <c r="AI48" s="15">
        <f t="shared" si="315"/>
        <v>100.2</v>
      </c>
      <c r="AJ48" s="11">
        <f t="shared" si="333"/>
        <v>10.020000000000001</v>
      </c>
      <c r="AK48" s="26">
        <f t="shared" si="316"/>
        <v>9.0180000000000007</v>
      </c>
      <c r="AL48" s="31">
        <f t="shared" si="24"/>
        <v>110.22</v>
      </c>
      <c r="AM48" s="33">
        <v>60</v>
      </c>
      <c r="AN48" s="11"/>
      <c r="AO48" s="15"/>
      <c r="AP48" s="11"/>
      <c r="AQ48" s="26"/>
      <c r="AR48" s="31"/>
      <c r="AS48" s="33">
        <v>60</v>
      </c>
      <c r="AT48" s="11"/>
      <c r="AU48" s="15"/>
      <c r="AV48" s="11"/>
      <c r="AW48" s="26"/>
      <c r="AX48" s="31"/>
      <c r="AY48" s="33"/>
      <c r="AZ48" s="11"/>
      <c r="BA48" s="15"/>
      <c r="BB48" s="11"/>
      <c r="BC48" s="26"/>
      <c r="BD48" s="31"/>
      <c r="BE48" s="33">
        <v>60</v>
      </c>
      <c r="BF48" s="11"/>
      <c r="BG48" s="15"/>
      <c r="BH48" s="11"/>
      <c r="BI48" s="26"/>
      <c r="BJ48" s="31"/>
      <c r="BK48" s="33">
        <v>60</v>
      </c>
      <c r="BL48" s="11"/>
      <c r="BM48" s="15"/>
      <c r="BN48" s="11"/>
      <c r="BO48" s="26"/>
      <c r="BP48" s="31"/>
      <c r="BQ48" s="33">
        <v>60</v>
      </c>
      <c r="BR48" s="11"/>
      <c r="BS48" s="15"/>
      <c r="BT48" s="11"/>
      <c r="BU48" s="26"/>
      <c r="BV48" s="31"/>
      <c r="BW48" s="33"/>
      <c r="BX48" s="11"/>
      <c r="BY48" s="15"/>
      <c r="BZ48" s="11"/>
      <c r="CA48" s="26"/>
      <c r="CB48" s="31"/>
      <c r="CC48" s="33">
        <v>60</v>
      </c>
      <c r="CD48" s="11"/>
      <c r="CE48" s="15"/>
      <c r="CF48" s="11"/>
      <c r="CG48" s="26"/>
      <c r="CH48" s="31"/>
      <c r="CI48" s="33">
        <v>60</v>
      </c>
      <c r="CJ48" s="11"/>
      <c r="CK48" s="15"/>
      <c r="CL48" s="11"/>
      <c r="CM48" s="26"/>
      <c r="CN48" s="31"/>
      <c r="CO48" s="33">
        <v>60</v>
      </c>
      <c r="CP48" s="11">
        <v>245.4</v>
      </c>
      <c r="CQ48" s="15">
        <f t="shared" si="344"/>
        <v>245.4</v>
      </c>
      <c r="CR48" s="11">
        <f t="shared" ref="CR48:CR49" si="409">CP48*0.31</f>
        <v>76.073999999999998</v>
      </c>
      <c r="CS48" s="26">
        <f t="shared" ref="CS48:CS49" si="410">CP48*0.28</f>
        <v>68.712000000000003</v>
      </c>
      <c r="CT48" s="31">
        <f t="shared" si="55"/>
        <v>321.47399999999999</v>
      </c>
      <c r="CU48" s="33"/>
      <c r="CV48" s="11"/>
      <c r="CW48" s="15"/>
      <c r="CX48" s="11"/>
      <c r="CY48" s="26"/>
      <c r="CZ48" s="31"/>
      <c r="DA48" s="33"/>
      <c r="DB48" s="11"/>
      <c r="DC48" s="15"/>
      <c r="DD48" s="11"/>
      <c r="DE48" s="26"/>
      <c r="DF48" s="31"/>
      <c r="DG48" s="33">
        <v>60</v>
      </c>
      <c r="DH48" s="11"/>
      <c r="DI48" s="15"/>
      <c r="DJ48" s="11"/>
      <c r="DK48" s="26"/>
      <c r="DL48" s="31"/>
      <c r="DM48" s="33"/>
      <c r="DN48" s="11"/>
      <c r="DO48" s="15"/>
      <c r="DP48" s="11"/>
      <c r="DQ48" s="26"/>
      <c r="DR48" s="31"/>
      <c r="DS48" s="33"/>
      <c r="DT48" s="11">
        <v>185</v>
      </c>
      <c r="DU48" s="15">
        <f>DT48</f>
        <v>185</v>
      </c>
      <c r="DV48" s="11">
        <f t="shared" ref="DV48:DV49" si="411">DT48*0.43</f>
        <v>79.55</v>
      </c>
      <c r="DW48" s="26">
        <f t="shared" ref="DW48:DW49" si="412">DT48*0.33</f>
        <v>61.050000000000004</v>
      </c>
      <c r="DX48" s="31">
        <f t="shared" si="68"/>
        <v>264.55</v>
      </c>
      <c r="DY48" s="33">
        <v>60</v>
      </c>
      <c r="DZ48" s="11"/>
      <c r="EA48" s="15"/>
      <c r="EB48" s="11"/>
      <c r="EC48" s="26"/>
      <c r="ED48" s="31"/>
      <c r="EE48" s="33">
        <v>60</v>
      </c>
      <c r="EF48" s="11"/>
      <c r="EG48" s="15"/>
      <c r="EH48" s="11"/>
      <c r="EI48" s="26"/>
      <c r="EJ48" s="31"/>
      <c r="EK48" s="33">
        <v>60</v>
      </c>
      <c r="EL48" s="11"/>
      <c r="EM48" s="15"/>
      <c r="EN48" s="11"/>
      <c r="EO48" s="26"/>
      <c r="EP48" s="31"/>
      <c r="EQ48" s="33">
        <v>30</v>
      </c>
      <c r="ER48" s="11"/>
      <c r="ES48" s="15"/>
      <c r="ET48" s="11"/>
      <c r="EU48" s="26"/>
      <c r="EV48" s="31"/>
      <c r="EW48" s="33">
        <v>60</v>
      </c>
      <c r="EX48" s="11"/>
      <c r="EY48" s="15"/>
      <c r="EZ48" s="11"/>
      <c r="FA48" s="26"/>
      <c r="FB48" s="31"/>
      <c r="FC48" s="33"/>
      <c r="FD48" s="11"/>
      <c r="FE48" s="15"/>
      <c r="FF48" s="11"/>
      <c r="FG48" s="26"/>
      <c r="FH48" s="31"/>
      <c r="FI48" s="33">
        <v>60</v>
      </c>
      <c r="FJ48" s="11"/>
      <c r="FK48" s="15"/>
      <c r="FL48" s="11"/>
      <c r="FM48" s="26"/>
      <c r="FN48" s="31"/>
      <c r="FO48" s="33">
        <v>60</v>
      </c>
      <c r="FP48" s="11"/>
      <c r="FQ48" s="15"/>
      <c r="FR48" s="11"/>
      <c r="FS48" s="26"/>
      <c r="FT48" s="31"/>
      <c r="FU48" s="33">
        <v>60</v>
      </c>
      <c r="FV48" s="11"/>
      <c r="FW48" s="15"/>
      <c r="FX48" s="11"/>
      <c r="FY48" s="26"/>
      <c r="FZ48" s="31"/>
      <c r="GA48" s="33">
        <v>60</v>
      </c>
      <c r="GB48" s="11"/>
      <c r="GC48" s="15"/>
      <c r="GD48" s="11"/>
      <c r="GE48" s="26"/>
      <c r="GF48" s="31"/>
      <c r="GG48" s="33"/>
      <c r="GH48" s="11"/>
      <c r="GI48" s="15"/>
      <c r="GJ48" s="11"/>
      <c r="GK48" s="26"/>
      <c r="GL48" s="31"/>
      <c r="GM48" s="33">
        <v>60</v>
      </c>
      <c r="GN48" s="11"/>
      <c r="GO48" s="15"/>
      <c r="GP48" s="11"/>
      <c r="GQ48" s="26"/>
      <c r="GR48" s="31"/>
      <c r="GS48" s="33"/>
      <c r="GT48" s="33"/>
      <c r="GU48" s="33"/>
      <c r="GV48" s="33"/>
      <c r="GW48" s="33"/>
      <c r="GX48" s="33"/>
      <c r="GY48" s="27">
        <f t="shared" si="99"/>
        <v>176.86666666666667</v>
      </c>
      <c r="GZ48" s="26">
        <f t="shared" si="100"/>
        <v>176.86666666666667</v>
      </c>
      <c r="HA48" s="27">
        <f t="shared" si="325"/>
        <v>41.411000000000001</v>
      </c>
      <c r="HB48" s="26">
        <f t="shared" si="326"/>
        <v>27.756</v>
      </c>
      <c r="HC48" s="27">
        <f t="shared" si="103"/>
        <v>216.78547333333336</v>
      </c>
      <c r="HD48" s="26">
        <f t="shared" si="104"/>
        <v>216.78547333333336</v>
      </c>
      <c r="HE48" s="27">
        <f t="shared" si="105"/>
        <v>43.113271559999987</v>
      </c>
      <c r="HF48" s="26">
        <f t="shared" si="106"/>
        <v>29.463271559999999</v>
      </c>
      <c r="HG48" s="27">
        <f t="shared" si="123"/>
        <v>259.89874489333334</v>
      </c>
      <c r="HH48" s="26">
        <f t="shared" si="108"/>
        <v>259.89874489333334</v>
      </c>
      <c r="HI48" s="27">
        <f t="shared" si="109"/>
        <v>260</v>
      </c>
      <c r="HJ48" s="43">
        <v>172</v>
      </c>
      <c r="HK48" s="15">
        <v>44719.996210000005</v>
      </c>
      <c r="HL48" s="15">
        <v>41427.816210000005</v>
      </c>
      <c r="HM48" s="15">
        <v>3292.18</v>
      </c>
    </row>
    <row r="49" spans="1:221" ht="25.5">
      <c r="A49" s="12" t="s">
        <v>40</v>
      </c>
      <c r="B49" s="13" t="s">
        <v>41</v>
      </c>
      <c r="C49" s="33">
        <v>30</v>
      </c>
      <c r="D49" s="11">
        <v>139.5</v>
      </c>
      <c r="E49" s="15">
        <f t="shared" si="308"/>
        <v>139.5</v>
      </c>
      <c r="F49" s="11">
        <v>32.090000000000003</v>
      </c>
      <c r="G49" s="26">
        <f t="shared" si="309"/>
        <v>30.69</v>
      </c>
      <c r="H49" s="31">
        <f t="shared" si="4"/>
        <v>171.59</v>
      </c>
      <c r="I49" s="33">
        <v>30</v>
      </c>
      <c r="J49" s="11">
        <v>122.1</v>
      </c>
      <c r="K49" s="15">
        <f t="shared" si="327"/>
        <v>122.1</v>
      </c>
      <c r="L49" s="11">
        <f t="shared" si="6"/>
        <v>36.629999999999995</v>
      </c>
      <c r="M49" s="26">
        <f t="shared" ref="M49" si="413">J49*0.19</f>
        <v>23.198999999999998</v>
      </c>
      <c r="N49" s="31">
        <f t="shared" si="8"/>
        <v>158.72999999999999</v>
      </c>
      <c r="O49" s="33">
        <v>30</v>
      </c>
      <c r="P49" s="11">
        <v>139.5</v>
      </c>
      <c r="Q49" s="15">
        <f t="shared" si="328"/>
        <v>139.5</v>
      </c>
      <c r="R49" s="11">
        <f t="shared" si="311"/>
        <v>29.294999999999998</v>
      </c>
      <c r="S49" s="26">
        <f t="shared" ref="S49" si="414">P49*0.18</f>
        <v>25.11</v>
      </c>
      <c r="T49" s="31">
        <f t="shared" si="12"/>
        <v>168.79499999999999</v>
      </c>
      <c r="U49" s="33">
        <v>30</v>
      </c>
      <c r="V49" s="28">
        <v>139.5</v>
      </c>
      <c r="W49" s="15">
        <f t="shared" si="329"/>
        <v>139.5</v>
      </c>
      <c r="X49" s="11">
        <f t="shared" ref="X49" si="415">V49*0.27</f>
        <v>37.664999999999999</v>
      </c>
      <c r="Y49" s="26">
        <f t="shared" ref="Y49" si="416">V49*0.22</f>
        <v>30.69</v>
      </c>
      <c r="Z49" s="31">
        <f t="shared" si="16"/>
        <v>177.16499999999999</v>
      </c>
      <c r="AA49" s="33">
        <v>30</v>
      </c>
      <c r="AB49" s="11">
        <v>145.19999999999999</v>
      </c>
      <c r="AC49" s="15">
        <f t="shared" si="330"/>
        <v>145.19999999999999</v>
      </c>
      <c r="AD49" s="28">
        <f t="shared" ref="AD49" si="417">AB49*0.38</f>
        <v>55.175999999999995</v>
      </c>
      <c r="AE49" s="26">
        <f t="shared" ref="AE49" si="418">AB49*0.32</f>
        <v>46.463999999999999</v>
      </c>
      <c r="AF49" s="31">
        <f t="shared" si="20"/>
        <v>200.37599999999998</v>
      </c>
      <c r="AG49" s="33">
        <v>20</v>
      </c>
      <c r="AH49" s="11">
        <v>50.1</v>
      </c>
      <c r="AI49" s="15">
        <f t="shared" si="315"/>
        <v>50.1</v>
      </c>
      <c r="AJ49" s="11">
        <f t="shared" si="333"/>
        <v>5.0100000000000007</v>
      </c>
      <c r="AK49" s="26">
        <f t="shared" si="316"/>
        <v>4.5090000000000003</v>
      </c>
      <c r="AL49" s="31">
        <f t="shared" si="24"/>
        <v>55.11</v>
      </c>
      <c r="AM49" s="33">
        <v>30</v>
      </c>
      <c r="AN49" s="11">
        <v>132.30000000000001</v>
      </c>
      <c r="AO49" s="15">
        <f t="shared" ref="AO49" si="419">AN49</f>
        <v>132.30000000000001</v>
      </c>
      <c r="AP49" s="11">
        <f>AN49*0.24</f>
        <v>31.752000000000002</v>
      </c>
      <c r="AQ49" s="26">
        <f t="shared" ref="AQ49" si="420">AP49*0.2</f>
        <v>6.3504000000000005</v>
      </c>
      <c r="AR49" s="31">
        <f t="shared" si="28"/>
        <v>164.05200000000002</v>
      </c>
      <c r="AS49" s="33">
        <v>30</v>
      </c>
      <c r="AT49" s="11">
        <v>145.19999999999999</v>
      </c>
      <c r="AU49" s="15">
        <f t="shared" ref="AU49" si="421">AT49</f>
        <v>145.19999999999999</v>
      </c>
      <c r="AV49" s="11">
        <f t="shared" ref="AV49" si="422">AT49*0.24</f>
        <v>34.847999999999999</v>
      </c>
      <c r="AW49" s="26">
        <f t="shared" ref="AW49" si="423">AT49*0.18</f>
        <v>26.135999999999996</v>
      </c>
      <c r="AX49" s="31">
        <f t="shared" si="32"/>
        <v>180.048</v>
      </c>
      <c r="AY49" s="33">
        <v>30</v>
      </c>
      <c r="AZ49" s="11">
        <v>135.30000000000001</v>
      </c>
      <c r="BA49" s="15">
        <f t="shared" ref="BA49" si="424">AZ49</f>
        <v>135.30000000000001</v>
      </c>
      <c r="BB49" s="11">
        <f t="shared" ref="BB49" si="425">AZ49*0.41</f>
        <v>55.472999999999999</v>
      </c>
      <c r="BC49" s="26">
        <f t="shared" ref="BC49" si="426">AZ49*0.36</f>
        <v>48.708000000000006</v>
      </c>
      <c r="BD49" s="31">
        <f t="shared" si="36"/>
        <v>190.77300000000002</v>
      </c>
      <c r="BE49" s="33">
        <v>30</v>
      </c>
      <c r="BF49" s="11">
        <v>139.80000000000001</v>
      </c>
      <c r="BG49" s="15">
        <f t="shared" si="383"/>
        <v>139.80000000000001</v>
      </c>
      <c r="BH49" s="11">
        <f t="shared" ref="BH49" si="427">BF49*0.37</f>
        <v>51.726000000000006</v>
      </c>
      <c r="BI49" s="26">
        <f>BF49*0.29</f>
        <v>40.542000000000002</v>
      </c>
      <c r="BJ49" s="31">
        <f t="shared" si="38"/>
        <v>191.52600000000001</v>
      </c>
      <c r="BK49" s="33">
        <v>30</v>
      </c>
      <c r="BL49" s="11">
        <v>149.69999999999999</v>
      </c>
      <c r="BM49" s="15">
        <f t="shared" si="339"/>
        <v>149.69999999999999</v>
      </c>
      <c r="BN49" s="11">
        <f t="shared" ref="BN49" si="428">BL49*0.35</f>
        <v>52.394999999999996</v>
      </c>
      <c r="BO49" s="26">
        <f t="shared" ref="BO49" si="429">BL49*0.26</f>
        <v>38.921999999999997</v>
      </c>
      <c r="BP49" s="31">
        <f t="shared" si="42"/>
        <v>202.09499999999997</v>
      </c>
      <c r="BQ49" s="33">
        <v>30</v>
      </c>
      <c r="BR49" s="11">
        <v>155.69999999999999</v>
      </c>
      <c r="BS49" s="15">
        <f t="shared" si="385"/>
        <v>155.69999999999999</v>
      </c>
      <c r="BT49" s="11">
        <f>BR49*0.54</f>
        <v>84.078000000000003</v>
      </c>
      <c r="BU49" s="26">
        <f>BR49*0.43</f>
        <v>66.950999999999993</v>
      </c>
      <c r="BV49" s="31">
        <f t="shared" si="46"/>
        <v>239.77799999999999</v>
      </c>
      <c r="BW49" s="33">
        <v>30</v>
      </c>
      <c r="BX49" s="11">
        <v>141.9</v>
      </c>
      <c r="BY49" s="15">
        <f>BX49</f>
        <v>141.9</v>
      </c>
      <c r="BZ49" s="11">
        <v>18.45</v>
      </c>
      <c r="CA49" s="26">
        <f>BX49*0.09</f>
        <v>12.771000000000001</v>
      </c>
      <c r="CB49" s="31">
        <f t="shared" si="48"/>
        <v>160.35</v>
      </c>
      <c r="CC49" s="33">
        <v>30</v>
      </c>
      <c r="CD49" s="11">
        <v>141.30000000000001</v>
      </c>
      <c r="CE49" s="15">
        <f t="shared" si="342"/>
        <v>141.30000000000001</v>
      </c>
      <c r="CF49" s="11">
        <f t="shared" ref="CF49:CF50" si="430">CD49*0.3</f>
        <v>42.39</v>
      </c>
      <c r="CG49" s="26">
        <f t="shared" ref="CG49:CG50" si="431">CD49*0.27</f>
        <v>38.151000000000003</v>
      </c>
      <c r="CH49" s="31">
        <f t="shared" si="52"/>
        <v>183.69</v>
      </c>
      <c r="CI49" s="33">
        <v>30</v>
      </c>
      <c r="CJ49" s="11">
        <v>150</v>
      </c>
      <c r="CK49" s="15">
        <f t="shared" si="387"/>
        <v>150</v>
      </c>
      <c r="CL49" s="11">
        <f>CJ49*0.28</f>
        <v>42.000000000000007</v>
      </c>
      <c r="CM49" s="26">
        <f>CJ49*0.22</f>
        <v>33</v>
      </c>
      <c r="CN49" s="31">
        <f t="shared" si="53"/>
        <v>192</v>
      </c>
      <c r="CO49" s="33">
        <v>30</v>
      </c>
      <c r="CP49" s="11">
        <v>122.7</v>
      </c>
      <c r="CQ49" s="15">
        <f t="shared" si="344"/>
        <v>122.7</v>
      </c>
      <c r="CR49" s="11">
        <f t="shared" si="409"/>
        <v>38.036999999999999</v>
      </c>
      <c r="CS49" s="26">
        <f t="shared" si="410"/>
        <v>34.356000000000002</v>
      </c>
      <c r="CT49" s="31">
        <f t="shared" si="55"/>
        <v>160.73699999999999</v>
      </c>
      <c r="CU49" s="33">
        <v>30</v>
      </c>
      <c r="CV49" s="11">
        <v>156.30000000000001</v>
      </c>
      <c r="CW49" s="15">
        <f>CV49</f>
        <v>156.30000000000001</v>
      </c>
      <c r="CX49" s="11">
        <f>CV49*0.33</f>
        <v>51.579000000000008</v>
      </c>
      <c r="CY49" s="26">
        <f>CV49*0.28</f>
        <v>43.76400000000001</v>
      </c>
      <c r="CZ49" s="31">
        <f t="shared" si="56"/>
        <v>207.87900000000002</v>
      </c>
      <c r="DA49" s="33">
        <v>30</v>
      </c>
      <c r="DB49" s="11">
        <v>152.4</v>
      </c>
      <c r="DC49" s="15">
        <f>DB49</f>
        <v>152.4</v>
      </c>
      <c r="DD49" s="11">
        <f t="shared" ref="DD49" si="432">DB49*0.64</f>
        <v>97.536000000000001</v>
      </c>
      <c r="DE49" s="26">
        <f t="shared" ref="DE49" si="433">DB49*0.52</f>
        <v>79.248000000000005</v>
      </c>
      <c r="DF49" s="31">
        <f t="shared" si="60"/>
        <v>249.93600000000001</v>
      </c>
      <c r="DG49" s="33">
        <v>30</v>
      </c>
      <c r="DH49" s="11"/>
      <c r="DI49" s="15"/>
      <c r="DJ49" s="11"/>
      <c r="DK49" s="26"/>
      <c r="DL49" s="31"/>
      <c r="DM49" s="33">
        <v>30</v>
      </c>
      <c r="DN49" s="11">
        <v>155.1</v>
      </c>
      <c r="DO49" s="15">
        <f>DN49</f>
        <v>155.1</v>
      </c>
      <c r="DP49" s="11">
        <f>DN49*0.48</f>
        <v>74.447999999999993</v>
      </c>
      <c r="DQ49" s="26">
        <f>DN49*0.45</f>
        <v>69.795000000000002</v>
      </c>
      <c r="DR49" s="31">
        <f t="shared" si="65"/>
        <v>229.548</v>
      </c>
      <c r="DS49" s="33">
        <v>30</v>
      </c>
      <c r="DT49" s="11">
        <v>142.5</v>
      </c>
      <c r="DU49" s="15">
        <f>DT49</f>
        <v>142.5</v>
      </c>
      <c r="DV49" s="11">
        <f t="shared" si="411"/>
        <v>61.274999999999999</v>
      </c>
      <c r="DW49" s="26">
        <f t="shared" si="412"/>
        <v>47.025000000000006</v>
      </c>
      <c r="DX49" s="31">
        <f t="shared" si="68"/>
        <v>203.77500000000001</v>
      </c>
      <c r="DY49" s="33">
        <v>30</v>
      </c>
      <c r="DZ49" s="11">
        <v>155.4</v>
      </c>
      <c r="EA49" s="15">
        <f t="shared" si="392"/>
        <v>155.4</v>
      </c>
      <c r="EB49" s="11">
        <f t="shared" ref="EB49" si="434">DZ49*0.34</f>
        <v>52.836000000000006</v>
      </c>
      <c r="EC49" s="26">
        <f>DZ49*0.29</f>
        <v>45.065999999999995</v>
      </c>
      <c r="ED49" s="31">
        <f t="shared" si="70"/>
        <v>208.23600000000002</v>
      </c>
      <c r="EE49" s="33">
        <v>30</v>
      </c>
      <c r="EF49" s="11">
        <v>156.30000000000001</v>
      </c>
      <c r="EG49" s="15">
        <f t="shared" si="352"/>
        <v>156.30000000000001</v>
      </c>
      <c r="EH49" s="11">
        <f>EF49*0.65</f>
        <v>101.59500000000001</v>
      </c>
      <c r="EI49" s="26">
        <f t="shared" ref="EI49" si="435">EF49*0.49</f>
        <v>76.587000000000003</v>
      </c>
      <c r="EJ49" s="31">
        <f t="shared" si="74"/>
        <v>257.89500000000004</v>
      </c>
      <c r="EK49" s="33">
        <v>30</v>
      </c>
      <c r="EL49" s="11">
        <v>155.1</v>
      </c>
      <c r="EM49" s="15">
        <f t="shared" si="355"/>
        <v>155.1</v>
      </c>
      <c r="EN49" s="11">
        <f>EL49*0.35</f>
        <v>54.284999999999997</v>
      </c>
      <c r="EO49" s="26">
        <f>EL49*0.28</f>
        <v>43.428000000000004</v>
      </c>
      <c r="EP49" s="31">
        <f t="shared" si="75"/>
        <v>209.38499999999999</v>
      </c>
      <c r="EQ49" s="33">
        <v>30</v>
      </c>
      <c r="ER49" s="11">
        <v>153.9</v>
      </c>
      <c r="ES49" s="15">
        <f t="shared" si="371"/>
        <v>153.9</v>
      </c>
      <c r="ET49" s="11">
        <f t="shared" ref="ET49" si="436">ER49*0.17</f>
        <v>26.163000000000004</v>
      </c>
      <c r="EU49" s="26">
        <f t="shared" ref="EU49" si="437">ER49*0.15</f>
        <v>23.085000000000001</v>
      </c>
      <c r="EV49" s="31">
        <f t="shared" si="78"/>
        <v>180.06300000000002</v>
      </c>
      <c r="EW49" s="33">
        <v>30</v>
      </c>
      <c r="EX49" s="11">
        <v>114.6</v>
      </c>
      <c r="EY49" s="15">
        <f t="shared" si="358"/>
        <v>114.6</v>
      </c>
      <c r="EZ49" s="11">
        <f t="shared" ref="EZ49" si="438">EX49*0.49</f>
        <v>56.153999999999996</v>
      </c>
      <c r="FA49" s="26">
        <f t="shared" ref="FA49" si="439">EX49*0.45</f>
        <v>51.57</v>
      </c>
      <c r="FB49" s="31">
        <f t="shared" si="82"/>
        <v>170.75399999999999</v>
      </c>
      <c r="FC49" s="33">
        <v>30</v>
      </c>
      <c r="FD49" s="11">
        <v>143.4</v>
      </c>
      <c r="FE49" s="15">
        <f>FD49</f>
        <v>143.4</v>
      </c>
      <c r="FF49" s="11">
        <f>FD49*0.31</f>
        <v>44.454000000000001</v>
      </c>
      <c r="FG49" s="26">
        <f>FD49*0.26</f>
        <v>37.284000000000006</v>
      </c>
      <c r="FH49" s="31">
        <f t="shared" si="83"/>
        <v>187.85400000000001</v>
      </c>
      <c r="FI49" s="33">
        <v>30</v>
      </c>
      <c r="FJ49" s="11">
        <v>159.9</v>
      </c>
      <c r="FK49" s="15">
        <f t="shared" si="359"/>
        <v>159.9</v>
      </c>
      <c r="FL49" s="11">
        <f t="shared" ref="FL49" si="440">FJ49*0.51</f>
        <v>81.549000000000007</v>
      </c>
      <c r="FM49" s="26">
        <f t="shared" ref="FM49" si="441">FJ49*0.49</f>
        <v>78.350999999999999</v>
      </c>
      <c r="FN49" s="31">
        <f t="shared" si="87"/>
        <v>241.44900000000001</v>
      </c>
      <c r="FO49" s="33">
        <v>30</v>
      </c>
      <c r="FP49" s="11">
        <v>156.9</v>
      </c>
      <c r="FQ49" s="15">
        <f t="shared" si="362"/>
        <v>156.9</v>
      </c>
      <c r="FR49" s="11">
        <f t="shared" ref="FR49" si="442">FP49*0.31</f>
        <v>48.639000000000003</v>
      </c>
      <c r="FS49" s="26">
        <f t="shared" ref="FS49" si="443">FP49*0.25</f>
        <v>39.225000000000001</v>
      </c>
      <c r="FT49" s="31">
        <f t="shared" si="91"/>
        <v>205.53900000000002</v>
      </c>
      <c r="FU49" s="33">
        <v>30</v>
      </c>
      <c r="FV49" s="11">
        <v>152.4</v>
      </c>
      <c r="FW49" s="15">
        <f t="shared" ref="FW49:FW50" si="444">FV49</f>
        <v>152.4</v>
      </c>
      <c r="FX49" s="11">
        <f t="shared" ref="FX49:FX50" si="445">FV49*0.47</f>
        <v>71.628</v>
      </c>
      <c r="FY49" s="26">
        <f t="shared" ref="FY49:FY50" si="446">FV49*0.37</f>
        <v>56.387999999999998</v>
      </c>
      <c r="FZ49" s="31">
        <f t="shared" si="92"/>
        <v>224.02800000000002</v>
      </c>
      <c r="GA49" s="33">
        <v>30</v>
      </c>
      <c r="GB49" s="11">
        <v>155.1</v>
      </c>
      <c r="GC49" s="15">
        <f t="shared" si="366"/>
        <v>155.1</v>
      </c>
      <c r="GD49" s="11">
        <f t="shared" ref="GD49:GE49" si="447">GB49*0.19</f>
        <v>29.468999999999998</v>
      </c>
      <c r="GE49" s="26">
        <f t="shared" si="447"/>
        <v>29.468999999999998</v>
      </c>
      <c r="GF49" s="31">
        <f t="shared" si="94"/>
        <v>184.56899999999999</v>
      </c>
      <c r="GG49" s="33">
        <v>30</v>
      </c>
      <c r="GH49" s="11">
        <v>140.1</v>
      </c>
      <c r="GI49" s="15">
        <f>GH49</f>
        <v>140.1</v>
      </c>
      <c r="GJ49" s="11">
        <f>GH49*0.48</f>
        <v>67.24799999999999</v>
      </c>
      <c r="GK49" s="26">
        <f>GH49*0.43</f>
        <v>60.242999999999995</v>
      </c>
      <c r="GL49" s="31">
        <f t="shared" si="95"/>
        <v>207.34799999999998</v>
      </c>
      <c r="GM49" s="33">
        <v>30</v>
      </c>
      <c r="GN49" s="11">
        <v>144</v>
      </c>
      <c r="GO49" s="15">
        <f t="shared" si="368"/>
        <v>144</v>
      </c>
      <c r="GP49" s="11">
        <f t="shared" ref="GP49" si="448">GN49*0.27</f>
        <v>38.880000000000003</v>
      </c>
      <c r="GQ49" s="26">
        <f t="shared" ref="GQ49" si="449">GN49*0.26</f>
        <v>37.44</v>
      </c>
      <c r="GR49" s="31">
        <f t="shared" si="122"/>
        <v>182.88</v>
      </c>
      <c r="GS49" s="33"/>
      <c r="GT49" s="33"/>
      <c r="GU49" s="33"/>
      <c r="GV49" s="33"/>
      <c r="GW49" s="33"/>
      <c r="GX49" s="33"/>
      <c r="GY49" s="27">
        <f t="shared" si="99"/>
        <v>141.97500000000005</v>
      </c>
      <c r="GZ49" s="26">
        <f t="shared" si="100"/>
        <v>141.97500000000005</v>
      </c>
      <c r="HA49" s="27">
        <f t="shared" si="325"/>
        <v>48.62887878787879</v>
      </c>
      <c r="HB49" s="26">
        <f t="shared" si="326"/>
        <v>40.136890909090909</v>
      </c>
      <c r="HC49" s="27">
        <f t="shared" si="103"/>
        <v>174.01875750000008</v>
      </c>
      <c r="HD49" s="26">
        <f t="shared" si="104"/>
        <v>174.01875750000008</v>
      </c>
      <c r="HE49" s="27">
        <f t="shared" si="105"/>
        <v>51.095711068909097</v>
      </c>
      <c r="HF49" s="26">
        <f t="shared" si="106"/>
        <v>42.605711068909088</v>
      </c>
      <c r="HG49" s="27">
        <f t="shared" si="123"/>
        <v>225.11446856890916</v>
      </c>
      <c r="HH49" s="26">
        <f t="shared" si="108"/>
        <v>225.11446856890916</v>
      </c>
      <c r="HI49" s="27">
        <f t="shared" si="109"/>
        <v>225</v>
      </c>
      <c r="HJ49" s="43">
        <v>385140</v>
      </c>
      <c r="HK49" s="15">
        <v>86656499.995622411</v>
      </c>
      <c r="HL49" s="15">
        <v>78530174.865622416</v>
      </c>
      <c r="HM49" s="15">
        <v>8126325.1299999999</v>
      </c>
    </row>
    <row r="50" spans="1:221" s="16" customFormat="1" ht="15.75">
      <c r="A50" s="12" t="s">
        <v>42</v>
      </c>
      <c r="B50" s="13" t="s">
        <v>43</v>
      </c>
      <c r="C50" s="33">
        <v>40</v>
      </c>
      <c r="D50" s="11">
        <v>372</v>
      </c>
      <c r="E50" s="15">
        <f t="shared" si="308"/>
        <v>372</v>
      </c>
      <c r="F50" s="11">
        <v>85.56</v>
      </c>
      <c r="G50" s="26">
        <f t="shared" si="309"/>
        <v>81.84</v>
      </c>
      <c r="H50" s="31">
        <f t="shared" si="4"/>
        <v>457.56</v>
      </c>
      <c r="I50" s="33">
        <v>80</v>
      </c>
      <c r="J50" s="11"/>
      <c r="K50" s="15"/>
      <c r="L50" s="11"/>
      <c r="M50" s="26"/>
      <c r="N50" s="31"/>
      <c r="O50" s="33">
        <v>80</v>
      </c>
      <c r="P50" s="11"/>
      <c r="Q50" s="15"/>
      <c r="R50" s="11"/>
      <c r="S50" s="26"/>
      <c r="T50" s="31"/>
      <c r="U50" s="33">
        <v>80</v>
      </c>
      <c r="V50" s="11"/>
      <c r="W50" s="15"/>
      <c r="X50" s="11"/>
      <c r="Y50" s="26"/>
      <c r="Z50" s="31"/>
      <c r="AA50" s="33">
        <v>80</v>
      </c>
      <c r="AB50" s="11"/>
      <c r="AC50" s="15"/>
      <c r="AD50" s="28"/>
      <c r="AE50" s="26"/>
      <c r="AF50" s="31"/>
      <c r="AG50" s="33">
        <v>80</v>
      </c>
      <c r="AH50" s="11">
        <v>133.6</v>
      </c>
      <c r="AI50" s="15">
        <f t="shared" si="315"/>
        <v>133.6</v>
      </c>
      <c r="AJ50" s="11">
        <f t="shared" si="333"/>
        <v>13.36</v>
      </c>
      <c r="AK50" s="26">
        <f t="shared" si="316"/>
        <v>12.023999999999999</v>
      </c>
      <c r="AL50" s="31">
        <f t="shared" si="24"/>
        <v>146.95999999999998</v>
      </c>
      <c r="AM50" s="33">
        <v>80</v>
      </c>
      <c r="AN50" s="11"/>
      <c r="AO50" s="15"/>
      <c r="AP50" s="11"/>
      <c r="AQ50" s="26"/>
      <c r="AR50" s="31"/>
      <c r="AS50" s="33">
        <v>80</v>
      </c>
      <c r="AT50" s="11"/>
      <c r="AU50" s="15"/>
      <c r="AV50" s="11"/>
      <c r="AW50" s="26"/>
      <c r="AX50" s="31"/>
      <c r="AY50" s="33"/>
      <c r="AZ50" s="11"/>
      <c r="BA50" s="15"/>
      <c r="BB50" s="11"/>
      <c r="BC50" s="26"/>
      <c r="BD50" s="31"/>
      <c r="BE50" s="33">
        <v>80</v>
      </c>
      <c r="BF50" s="11"/>
      <c r="BG50" s="15"/>
      <c r="BH50" s="11"/>
      <c r="BI50" s="26"/>
      <c r="BJ50" s="31"/>
      <c r="BK50" s="33">
        <v>80</v>
      </c>
      <c r="BL50" s="11"/>
      <c r="BM50" s="15"/>
      <c r="BN50" s="11"/>
      <c r="BO50" s="26"/>
      <c r="BP50" s="31"/>
      <c r="BQ50" s="33">
        <v>80</v>
      </c>
      <c r="BR50" s="11"/>
      <c r="BS50" s="15"/>
      <c r="BT50" s="11"/>
      <c r="BU50" s="26"/>
      <c r="BV50" s="31"/>
      <c r="BW50" s="33"/>
      <c r="BX50" s="11"/>
      <c r="BY50" s="15"/>
      <c r="BZ50" s="11"/>
      <c r="CA50" s="26"/>
      <c r="CB50" s="31"/>
      <c r="CC50" s="33">
        <v>80</v>
      </c>
      <c r="CD50" s="11">
        <v>376.8</v>
      </c>
      <c r="CE50" s="15">
        <f t="shared" si="342"/>
        <v>376.8</v>
      </c>
      <c r="CF50" s="11">
        <f t="shared" si="430"/>
        <v>113.04</v>
      </c>
      <c r="CG50" s="26">
        <f t="shared" si="431"/>
        <v>101.736</v>
      </c>
      <c r="CH50" s="31">
        <f t="shared" si="52"/>
        <v>489.84000000000003</v>
      </c>
      <c r="CI50" s="33"/>
      <c r="CJ50" s="11"/>
      <c r="CK50" s="15"/>
      <c r="CL50" s="11"/>
      <c r="CM50" s="26"/>
      <c r="CN50" s="31"/>
      <c r="CO50" s="33">
        <v>80</v>
      </c>
      <c r="CP50" s="11"/>
      <c r="CQ50" s="15"/>
      <c r="CR50" s="11"/>
      <c r="CS50" s="26"/>
      <c r="CT50" s="31"/>
      <c r="CU50" s="33"/>
      <c r="CV50" s="11"/>
      <c r="CW50" s="15"/>
      <c r="CX50" s="11"/>
      <c r="CY50" s="26"/>
      <c r="CZ50" s="31"/>
      <c r="DA50" s="33"/>
      <c r="DB50" s="11"/>
      <c r="DC50" s="15"/>
      <c r="DD50" s="11"/>
      <c r="DE50" s="26"/>
      <c r="DF50" s="31"/>
      <c r="DG50" s="33">
        <v>80</v>
      </c>
      <c r="DH50" s="11"/>
      <c r="DI50" s="15"/>
      <c r="DJ50" s="11"/>
      <c r="DK50" s="26"/>
      <c r="DL50" s="31"/>
      <c r="DM50" s="33"/>
      <c r="DN50" s="11"/>
      <c r="DO50" s="15"/>
      <c r="DP50" s="11"/>
      <c r="DQ50" s="26"/>
      <c r="DR50" s="31"/>
      <c r="DS50" s="33"/>
      <c r="DT50" s="11"/>
      <c r="DU50" s="15"/>
      <c r="DV50" s="11"/>
      <c r="DW50" s="26"/>
      <c r="DX50" s="31"/>
      <c r="DY50" s="33">
        <v>80</v>
      </c>
      <c r="DZ50" s="11"/>
      <c r="EA50" s="15"/>
      <c r="EB50" s="11"/>
      <c r="EC50" s="26"/>
      <c r="ED50" s="31"/>
      <c r="EE50" s="33">
        <v>80</v>
      </c>
      <c r="EF50" s="11"/>
      <c r="EG50" s="15"/>
      <c r="EH50" s="11"/>
      <c r="EI50" s="26"/>
      <c r="EJ50" s="31"/>
      <c r="EK50" s="33">
        <v>80</v>
      </c>
      <c r="EL50" s="11"/>
      <c r="EM50" s="15"/>
      <c r="EN50" s="11"/>
      <c r="EO50" s="26"/>
      <c r="EP50" s="31"/>
      <c r="EQ50" s="33">
        <v>30</v>
      </c>
      <c r="ER50" s="11"/>
      <c r="ES50" s="15"/>
      <c r="ET50" s="11"/>
      <c r="EU50" s="26"/>
      <c r="EV50" s="31"/>
      <c r="EW50" s="33">
        <v>30</v>
      </c>
      <c r="EX50" s="11"/>
      <c r="EY50" s="15"/>
      <c r="EZ50" s="11"/>
      <c r="FA50" s="26"/>
      <c r="FB50" s="31"/>
      <c r="FC50" s="33"/>
      <c r="FD50" s="11"/>
      <c r="FE50" s="15"/>
      <c r="FF50" s="11"/>
      <c r="FG50" s="26"/>
      <c r="FH50" s="31"/>
      <c r="FI50" s="33">
        <v>80</v>
      </c>
      <c r="FJ50" s="11"/>
      <c r="FK50" s="15"/>
      <c r="FL50" s="11"/>
      <c r="FM50" s="26"/>
      <c r="FN50" s="31"/>
      <c r="FO50" s="33">
        <v>80</v>
      </c>
      <c r="FP50" s="11"/>
      <c r="FQ50" s="15"/>
      <c r="FR50" s="11"/>
      <c r="FS50" s="26"/>
      <c r="FT50" s="31"/>
      <c r="FU50" s="33">
        <v>80</v>
      </c>
      <c r="FV50" s="11">
        <v>406.4</v>
      </c>
      <c r="FW50" s="15">
        <f t="shared" si="444"/>
        <v>406.4</v>
      </c>
      <c r="FX50" s="11">
        <f t="shared" si="445"/>
        <v>191.00799999999998</v>
      </c>
      <c r="FY50" s="26">
        <f t="shared" si="446"/>
        <v>150.36799999999999</v>
      </c>
      <c r="FZ50" s="31">
        <f t="shared" si="92"/>
        <v>597.4079999999999</v>
      </c>
      <c r="GA50" s="33">
        <v>80</v>
      </c>
      <c r="GB50" s="11"/>
      <c r="GC50" s="15"/>
      <c r="GD50" s="11"/>
      <c r="GE50" s="26"/>
      <c r="GF50" s="31"/>
      <c r="GG50" s="33"/>
      <c r="GH50" s="11"/>
      <c r="GI50" s="15"/>
      <c r="GJ50" s="11"/>
      <c r="GK50" s="26"/>
      <c r="GL50" s="31"/>
      <c r="GM50" s="33">
        <v>80</v>
      </c>
      <c r="GN50" s="11"/>
      <c r="GO50" s="15"/>
      <c r="GP50" s="11"/>
      <c r="GQ50" s="26"/>
      <c r="GR50" s="31"/>
      <c r="GS50" s="33"/>
      <c r="GT50" s="33"/>
      <c r="GU50" s="33"/>
      <c r="GV50" s="33"/>
      <c r="GW50" s="33"/>
      <c r="GX50" s="33"/>
      <c r="GY50" s="27">
        <f t="shared" si="99"/>
        <v>322.20000000000005</v>
      </c>
      <c r="GZ50" s="26">
        <f t="shared" si="100"/>
        <v>322.20000000000005</v>
      </c>
      <c r="HA50" s="27">
        <f t="shared" si="325"/>
        <v>80.593599999999995</v>
      </c>
      <c r="HB50" s="26">
        <f t="shared" si="326"/>
        <v>69.193600000000004</v>
      </c>
      <c r="HC50" s="27">
        <f t="shared" si="103"/>
        <v>394.92054000000013</v>
      </c>
      <c r="HD50" s="26">
        <f t="shared" si="104"/>
        <v>394.92054000000007</v>
      </c>
      <c r="HE50" s="27">
        <f t="shared" si="105"/>
        <v>84.849698336000017</v>
      </c>
      <c r="HF50" s="26">
        <f t="shared" si="106"/>
        <v>73.449698335999997</v>
      </c>
      <c r="HG50" s="27">
        <f t="shared" si="123"/>
        <v>479.77023833600015</v>
      </c>
      <c r="HH50" s="26">
        <f t="shared" si="108"/>
        <v>479.77023833600015</v>
      </c>
      <c r="HI50" s="27">
        <f t="shared" si="109"/>
        <v>480</v>
      </c>
      <c r="HJ50" s="43">
        <v>76</v>
      </c>
      <c r="HK50" s="15">
        <v>36480.004222464006</v>
      </c>
      <c r="HL50" s="15">
        <v>33110.924222464004</v>
      </c>
      <c r="HM50" s="15">
        <v>3369.08</v>
      </c>
    </row>
    <row r="51" spans="1:221" ht="15.75">
      <c r="A51" s="8" t="s">
        <v>44</v>
      </c>
      <c r="B51" s="18"/>
      <c r="C51" s="34"/>
      <c r="D51" s="11"/>
      <c r="E51" s="28"/>
      <c r="F51" s="11"/>
      <c r="G51" s="11"/>
      <c r="H51" s="41"/>
      <c r="I51" s="34"/>
      <c r="J51" s="11"/>
      <c r="K51" s="28"/>
      <c r="L51" s="11"/>
      <c r="M51" s="11"/>
      <c r="N51" s="41"/>
      <c r="O51" s="34"/>
      <c r="P51" s="11"/>
      <c r="Q51" s="28"/>
      <c r="R51" s="11"/>
      <c r="S51" s="11"/>
      <c r="T51" s="41"/>
      <c r="U51" s="34"/>
      <c r="V51" s="11"/>
      <c r="W51" s="28"/>
      <c r="X51" s="11"/>
      <c r="Y51" s="11"/>
      <c r="Z51" s="41"/>
      <c r="AA51" s="34"/>
      <c r="AB51" s="11"/>
      <c r="AC51" s="28"/>
      <c r="AD51" s="28"/>
      <c r="AE51" s="11"/>
      <c r="AF51" s="41"/>
      <c r="AG51" s="34"/>
      <c r="AH51" s="11"/>
      <c r="AI51" s="28"/>
      <c r="AJ51" s="11"/>
      <c r="AK51" s="11"/>
      <c r="AL51" s="41"/>
      <c r="AM51" s="34"/>
      <c r="AN51" s="11"/>
      <c r="AO51" s="28"/>
      <c r="AP51" s="11"/>
      <c r="AQ51" s="11"/>
      <c r="AR51" s="41"/>
      <c r="AS51" s="34"/>
      <c r="AT51" s="11"/>
      <c r="AU51" s="28"/>
      <c r="AV51" s="11"/>
      <c r="AW51" s="11"/>
      <c r="AX51" s="41"/>
      <c r="AY51" s="34"/>
      <c r="AZ51" s="11"/>
      <c r="BA51" s="28"/>
      <c r="BB51" s="11"/>
      <c r="BC51" s="11"/>
      <c r="BD51" s="41"/>
      <c r="BE51" s="34"/>
      <c r="BF51" s="11"/>
      <c r="BG51" s="28"/>
      <c r="BH51" s="11"/>
      <c r="BI51" s="11"/>
      <c r="BJ51" s="41"/>
      <c r="BK51" s="34"/>
      <c r="BL51" s="11"/>
      <c r="BM51" s="28"/>
      <c r="BN51" s="11"/>
      <c r="BO51" s="11"/>
      <c r="BP51" s="41"/>
      <c r="BQ51" s="34"/>
      <c r="BR51" s="11"/>
      <c r="BS51" s="28"/>
      <c r="BT51" s="11"/>
      <c r="BU51" s="11"/>
      <c r="BV51" s="41"/>
      <c r="BW51" s="34"/>
      <c r="BX51" s="11"/>
      <c r="BY51" s="28"/>
      <c r="BZ51" s="11"/>
      <c r="CA51" s="11"/>
      <c r="CB51" s="41"/>
      <c r="CC51" s="34"/>
      <c r="CD51" s="11"/>
      <c r="CE51" s="28"/>
      <c r="CF51" s="11"/>
      <c r="CG51" s="11"/>
      <c r="CH51" s="41"/>
      <c r="CI51" s="34"/>
      <c r="CJ51" s="11"/>
      <c r="CK51" s="28"/>
      <c r="CL51" s="11"/>
      <c r="CM51" s="11"/>
      <c r="CN51" s="41"/>
      <c r="CO51" s="34"/>
      <c r="CP51" s="11"/>
      <c r="CQ51" s="28"/>
      <c r="CR51" s="11"/>
      <c r="CS51" s="11"/>
      <c r="CT51" s="41"/>
      <c r="CU51" s="34"/>
      <c r="CV51" s="11"/>
      <c r="CW51" s="28"/>
      <c r="CX51" s="11"/>
      <c r="CY51" s="11"/>
      <c r="CZ51" s="41"/>
      <c r="DA51" s="34"/>
      <c r="DB51" s="11"/>
      <c r="DC51" s="28"/>
      <c r="DD51" s="11"/>
      <c r="DE51" s="11"/>
      <c r="DF51" s="41"/>
      <c r="DG51" s="34"/>
      <c r="DH51" s="11"/>
      <c r="DI51" s="28"/>
      <c r="DJ51" s="11"/>
      <c r="DK51" s="11"/>
      <c r="DL51" s="41"/>
      <c r="DM51" s="34"/>
      <c r="DN51" s="11"/>
      <c r="DO51" s="28"/>
      <c r="DP51" s="11"/>
      <c r="DQ51" s="11"/>
      <c r="DR51" s="41"/>
      <c r="DS51" s="34"/>
      <c r="DT51" s="11"/>
      <c r="DU51" s="28"/>
      <c r="DV51" s="11"/>
      <c r="DW51" s="11"/>
      <c r="DX51" s="41"/>
      <c r="DY51" s="34"/>
      <c r="DZ51" s="11"/>
      <c r="EA51" s="28"/>
      <c r="EB51" s="11"/>
      <c r="EC51" s="11"/>
      <c r="ED51" s="41"/>
      <c r="EE51" s="34"/>
      <c r="EF51" s="11"/>
      <c r="EG51" s="28"/>
      <c r="EH51" s="11"/>
      <c r="EI51" s="11"/>
      <c r="EJ51" s="41"/>
      <c r="EK51" s="34"/>
      <c r="EL51" s="11"/>
      <c r="EM51" s="28"/>
      <c r="EN51" s="11"/>
      <c r="EO51" s="11"/>
      <c r="EP51" s="41"/>
      <c r="EQ51" s="34"/>
      <c r="ER51" s="11"/>
      <c r="ES51" s="28"/>
      <c r="ET51" s="11"/>
      <c r="EU51" s="11"/>
      <c r="EV51" s="41"/>
      <c r="EW51" s="34"/>
      <c r="EX51" s="11"/>
      <c r="EY51" s="28"/>
      <c r="EZ51" s="11"/>
      <c r="FA51" s="11"/>
      <c r="FB51" s="41"/>
      <c r="FC51" s="34"/>
      <c r="FD51" s="11"/>
      <c r="FE51" s="28"/>
      <c r="FF51" s="11"/>
      <c r="FG51" s="11"/>
      <c r="FH51" s="41"/>
      <c r="FI51" s="34"/>
      <c r="FJ51" s="11"/>
      <c r="FK51" s="28"/>
      <c r="FL51" s="11"/>
      <c r="FM51" s="11"/>
      <c r="FN51" s="41"/>
      <c r="FO51" s="34"/>
      <c r="FP51" s="11"/>
      <c r="FQ51" s="28"/>
      <c r="FR51" s="11"/>
      <c r="FS51" s="11"/>
      <c r="FT51" s="41"/>
      <c r="FU51" s="34"/>
      <c r="FV51" s="11"/>
      <c r="FW51" s="28"/>
      <c r="FX51" s="11"/>
      <c r="FY51" s="11"/>
      <c r="FZ51" s="41"/>
      <c r="GA51" s="34"/>
      <c r="GB51" s="11"/>
      <c r="GC51" s="28"/>
      <c r="GD51" s="11"/>
      <c r="GE51" s="11"/>
      <c r="GF51" s="41"/>
      <c r="GG51" s="34"/>
      <c r="GH51" s="11"/>
      <c r="GI51" s="28"/>
      <c r="GJ51" s="11"/>
      <c r="GK51" s="11"/>
      <c r="GL51" s="41"/>
      <c r="GM51" s="34"/>
      <c r="GN51" s="11"/>
      <c r="GO51" s="28"/>
      <c r="GP51" s="11"/>
      <c r="GQ51" s="11"/>
      <c r="GR51" s="41"/>
      <c r="GS51" s="34"/>
      <c r="GT51" s="34"/>
      <c r="GU51" s="34"/>
      <c r="GV51" s="34"/>
      <c r="GW51" s="34"/>
      <c r="GX51" s="34"/>
      <c r="GY51" s="41"/>
      <c r="GZ51" s="41"/>
      <c r="HA51" s="41"/>
      <c r="HB51" s="41"/>
      <c r="HC51" s="41"/>
      <c r="HD51" s="41"/>
      <c r="HE51" s="41"/>
      <c r="HF51" s="41"/>
      <c r="HG51" s="41"/>
      <c r="HH51" s="41"/>
      <c r="HI51" s="41"/>
      <c r="HJ51" s="44"/>
      <c r="HK51" s="11"/>
      <c r="HL51" s="11"/>
      <c r="HM51" s="11"/>
    </row>
    <row r="52" spans="1:221" ht="25.5">
      <c r="A52" s="12" t="s">
        <v>45</v>
      </c>
      <c r="B52" s="13" t="s">
        <v>179</v>
      </c>
      <c r="C52" s="33">
        <v>40</v>
      </c>
      <c r="D52" s="11">
        <v>163.6</v>
      </c>
      <c r="E52" s="15">
        <f>AVERAGE(D52:D52)</f>
        <v>163.6</v>
      </c>
      <c r="F52" s="11">
        <v>37.630000000000003</v>
      </c>
      <c r="G52" s="26">
        <f t="shared" ref="G52:G55" si="450">D52*0.22</f>
        <v>35.991999999999997</v>
      </c>
      <c r="H52" s="31">
        <f t="shared" si="4"/>
        <v>201.23</v>
      </c>
      <c r="I52" s="33">
        <v>40</v>
      </c>
      <c r="J52" s="11">
        <v>74.400000000000006</v>
      </c>
      <c r="K52" s="15">
        <f t="shared" si="327"/>
        <v>74.400000000000006</v>
      </c>
      <c r="L52" s="11">
        <f t="shared" si="6"/>
        <v>22.32</v>
      </c>
      <c r="M52" s="26">
        <f t="shared" ref="M52:M54" si="451">J52*0.19</f>
        <v>14.136000000000001</v>
      </c>
      <c r="N52" s="31">
        <f t="shared" si="8"/>
        <v>96.72</v>
      </c>
      <c r="O52" s="33">
        <v>40</v>
      </c>
      <c r="P52" s="11"/>
      <c r="Q52" s="15"/>
      <c r="R52" s="11"/>
      <c r="S52" s="26"/>
      <c r="T52" s="31"/>
      <c r="U52" s="33">
        <v>40</v>
      </c>
      <c r="V52" s="11"/>
      <c r="W52" s="15"/>
      <c r="X52" s="11"/>
      <c r="Y52" s="26"/>
      <c r="Z52" s="31"/>
      <c r="AA52" s="33">
        <v>40</v>
      </c>
      <c r="AB52" s="11"/>
      <c r="AC52" s="15"/>
      <c r="AD52" s="28"/>
      <c r="AE52" s="26"/>
      <c r="AF52" s="31"/>
      <c r="AG52" s="33">
        <v>40</v>
      </c>
      <c r="AH52" s="11">
        <v>114.8</v>
      </c>
      <c r="AI52" s="15">
        <f t="shared" ref="AI52:AI55" si="452">AH52</f>
        <v>114.8</v>
      </c>
      <c r="AJ52" s="11">
        <f t="shared" si="333"/>
        <v>11.48</v>
      </c>
      <c r="AK52" s="26">
        <f t="shared" si="316"/>
        <v>10.331999999999999</v>
      </c>
      <c r="AL52" s="31">
        <f t="shared" si="24"/>
        <v>126.28</v>
      </c>
      <c r="AM52" s="33">
        <v>40</v>
      </c>
      <c r="AN52" s="11"/>
      <c r="AO52" s="15"/>
      <c r="AP52" s="11"/>
      <c r="AQ52" s="26"/>
      <c r="AR52" s="31"/>
      <c r="AS52" s="33"/>
      <c r="AT52" s="11"/>
      <c r="AU52" s="15"/>
      <c r="AV52" s="11"/>
      <c r="AW52" s="26"/>
      <c r="AX52" s="31"/>
      <c r="AY52" s="33">
        <v>30</v>
      </c>
      <c r="AZ52" s="11"/>
      <c r="BA52" s="15"/>
      <c r="BB52" s="11"/>
      <c r="BC52" s="26"/>
      <c r="BD52" s="31"/>
      <c r="BE52" s="33"/>
      <c r="BF52" s="11"/>
      <c r="BG52" s="15"/>
      <c r="BH52" s="11"/>
      <c r="BI52" s="26"/>
      <c r="BJ52" s="31"/>
      <c r="BK52" s="33">
        <v>40</v>
      </c>
      <c r="BL52" s="11"/>
      <c r="BM52" s="15"/>
      <c r="BN52" s="11"/>
      <c r="BO52" s="26"/>
      <c r="BP52" s="31"/>
      <c r="BQ52" s="33"/>
      <c r="BR52" s="11"/>
      <c r="BS52" s="15"/>
      <c r="BT52" s="11"/>
      <c r="BU52" s="26"/>
      <c r="BV52" s="31"/>
      <c r="BW52" s="33"/>
      <c r="BX52" s="11"/>
      <c r="BY52" s="15"/>
      <c r="BZ52" s="11"/>
      <c r="CA52" s="26"/>
      <c r="CB52" s="31"/>
      <c r="CC52" s="33">
        <v>40</v>
      </c>
      <c r="CD52" s="11"/>
      <c r="CE52" s="15"/>
      <c r="CF52" s="11"/>
      <c r="CG52" s="26"/>
      <c r="CH52" s="31"/>
      <c r="CI52" s="33">
        <v>40</v>
      </c>
      <c r="CJ52" s="11">
        <v>98.8</v>
      </c>
      <c r="CK52" s="15">
        <f>CJ52</f>
        <v>98.8</v>
      </c>
      <c r="CL52" s="11">
        <f>CJ52*0.28</f>
        <v>27.664000000000001</v>
      </c>
      <c r="CM52" s="26">
        <f>CJ52*0.22</f>
        <v>21.736000000000001</v>
      </c>
      <c r="CN52" s="31">
        <f t="shared" si="53"/>
        <v>126.464</v>
      </c>
      <c r="CO52" s="33"/>
      <c r="CP52" s="11"/>
      <c r="CQ52" s="15"/>
      <c r="CR52" s="11"/>
      <c r="CS52" s="26"/>
      <c r="CT52" s="31"/>
      <c r="CU52" s="33"/>
      <c r="CV52" s="11"/>
      <c r="CW52" s="15"/>
      <c r="CX52" s="11"/>
      <c r="CY52" s="26"/>
      <c r="CZ52" s="31"/>
      <c r="DA52" s="33">
        <v>40</v>
      </c>
      <c r="DB52" s="11">
        <v>170.4</v>
      </c>
      <c r="DC52" s="15">
        <f t="shared" ref="DC52:DC54" si="453">DB52</f>
        <v>170.4</v>
      </c>
      <c r="DD52" s="11">
        <f t="shared" ref="DD52:DD54" si="454">DB52*0.64</f>
        <v>109.05600000000001</v>
      </c>
      <c r="DE52" s="26">
        <f t="shared" ref="DE52:DE54" si="455">DB52*0.52</f>
        <v>88.608000000000004</v>
      </c>
      <c r="DF52" s="31">
        <f t="shared" si="60"/>
        <v>279.45600000000002</v>
      </c>
      <c r="DG52" s="33">
        <v>40</v>
      </c>
      <c r="DH52" s="11"/>
      <c r="DI52" s="15"/>
      <c r="DJ52" s="11"/>
      <c r="DK52" s="26"/>
      <c r="DL52" s="31"/>
      <c r="DM52" s="33"/>
      <c r="DN52" s="11"/>
      <c r="DO52" s="15"/>
      <c r="DP52" s="11"/>
      <c r="DQ52" s="26"/>
      <c r="DR52" s="31"/>
      <c r="DS52" s="33">
        <v>40</v>
      </c>
      <c r="DT52" s="11">
        <v>190</v>
      </c>
      <c r="DU52" s="15">
        <f>DT52</f>
        <v>190</v>
      </c>
      <c r="DV52" s="11">
        <f t="shared" ref="DV52:DV54" si="456">DT52*0.43</f>
        <v>81.7</v>
      </c>
      <c r="DW52" s="26">
        <f t="shared" ref="DW52:DW54" si="457">DT52*0.33</f>
        <v>62.7</v>
      </c>
      <c r="DX52" s="31">
        <f t="shared" si="68"/>
        <v>271.7</v>
      </c>
      <c r="DY52" s="33"/>
      <c r="DZ52" s="11"/>
      <c r="EA52" s="15"/>
      <c r="EB52" s="11"/>
      <c r="EC52" s="26"/>
      <c r="ED52" s="31"/>
      <c r="EE52" s="33">
        <v>40</v>
      </c>
      <c r="EF52" s="11"/>
      <c r="EG52" s="15"/>
      <c r="EH52" s="11"/>
      <c r="EI52" s="26"/>
      <c r="EJ52" s="31"/>
      <c r="EK52" s="33"/>
      <c r="EL52" s="11"/>
      <c r="EM52" s="15"/>
      <c r="EN52" s="11"/>
      <c r="EO52" s="26"/>
      <c r="EP52" s="31"/>
      <c r="EQ52" s="33">
        <v>15</v>
      </c>
      <c r="ER52" s="11"/>
      <c r="ES52" s="15"/>
      <c r="ET52" s="11"/>
      <c r="EU52" s="26"/>
      <c r="EV52" s="31"/>
      <c r="EW52" s="33">
        <v>40</v>
      </c>
      <c r="EX52" s="11"/>
      <c r="EY52" s="15"/>
      <c r="EZ52" s="11"/>
      <c r="FA52" s="26"/>
      <c r="FB52" s="31"/>
      <c r="FC52" s="33"/>
      <c r="FD52" s="11"/>
      <c r="FE52" s="15"/>
      <c r="FF52" s="11"/>
      <c r="FG52" s="26"/>
      <c r="FH52" s="31"/>
      <c r="FI52" s="33">
        <v>40</v>
      </c>
      <c r="FJ52" s="11"/>
      <c r="FK52" s="15"/>
      <c r="FL52" s="11"/>
      <c r="FM52" s="26"/>
      <c r="FN52" s="31"/>
      <c r="FO52" s="33">
        <v>40</v>
      </c>
      <c r="FP52" s="11"/>
      <c r="FQ52" s="15"/>
      <c r="FR52" s="11"/>
      <c r="FS52" s="26"/>
      <c r="FT52" s="31"/>
      <c r="FU52" s="33"/>
      <c r="FV52" s="11"/>
      <c r="FW52" s="15"/>
      <c r="FX52" s="11"/>
      <c r="FY52" s="26"/>
      <c r="FZ52" s="31"/>
      <c r="GA52" s="33"/>
      <c r="GB52" s="11"/>
      <c r="GC52" s="15"/>
      <c r="GD52" s="11"/>
      <c r="GE52" s="26"/>
      <c r="GF52" s="31"/>
      <c r="GG52" s="33"/>
      <c r="GH52" s="11"/>
      <c r="GI52" s="15"/>
      <c r="GJ52" s="11"/>
      <c r="GK52" s="26"/>
      <c r="GL52" s="31"/>
      <c r="GM52" s="33">
        <v>40</v>
      </c>
      <c r="GN52" s="11"/>
      <c r="GO52" s="15"/>
      <c r="GP52" s="11"/>
      <c r="GQ52" s="26"/>
      <c r="GR52" s="31"/>
      <c r="GS52" s="33"/>
      <c r="GT52" s="33"/>
      <c r="GU52" s="33"/>
      <c r="GV52" s="33"/>
      <c r="GW52" s="33"/>
      <c r="GX52" s="33"/>
      <c r="GY52" s="27">
        <f t="shared" si="99"/>
        <v>135.33333333333334</v>
      </c>
      <c r="GZ52" s="26">
        <f t="shared" si="100"/>
        <v>135.33333333333334</v>
      </c>
      <c r="HA52" s="27">
        <f t="shared" ref="HA52:HB55" si="458">AVERAGE(F52,L52,R52,X52,AD52,AJ52,AP52,AV52,BB52,BH52,BN52,BT52,BZ52,CF52,CL52,CR52,CX52,DD52,DJ52,DP52,DV52,EB52,EH52,EN52,ET52,EZ52,FF52,FL52,FR52,FX52,GD52,GJ52,GP52,)</f>
        <v>41.407142857142858</v>
      </c>
      <c r="HB52" s="26">
        <f t="shared" si="458"/>
        <v>33.357714285714287</v>
      </c>
      <c r="HC52" s="27">
        <f t="shared" si="103"/>
        <v>165.87806666666668</v>
      </c>
      <c r="HD52" s="26">
        <f t="shared" si="104"/>
        <v>165.87806666666668</v>
      </c>
      <c r="HE52" s="27">
        <f t="shared" si="105"/>
        <v>43.459547291428564</v>
      </c>
      <c r="HF52" s="26">
        <f t="shared" si="106"/>
        <v>35.409547291428574</v>
      </c>
      <c r="HG52" s="27">
        <f t="shared" si="123"/>
        <v>209.33761395809523</v>
      </c>
      <c r="HH52" s="26">
        <f t="shared" si="108"/>
        <v>209.33761395809523</v>
      </c>
      <c r="HI52" s="27">
        <f t="shared" si="109"/>
        <v>209</v>
      </c>
      <c r="HJ52" s="43">
        <v>4770</v>
      </c>
      <c r="HK52" s="15">
        <v>996929.99657775601</v>
      </c>
      <c r="HL52" s="15">
        <v>877147.06657775608</v>
      </c>
      <c r="HM52" s="15">
        <v>119782.93</v>
      </c>
    </row>
    <row r="53" spans="1:221" ht="25.5">
      <c r="A53" s="12" t="s">
        <v>46</v>
      </c>
      <c r="B53" s="13" t="s">
        <v>47</v>
      </c>
      <c r="C53" s="33">
        <v>40</v>
      </c>
      <c r="D53" s="11">
        <v>186</v>
      </c>
      <c r="E53" s="15">
        <f>AVERAGE(D53:D53)</f>
        <v>186</v>
      </c>
      <c r="F53" s="11">
        <v>42.78</v>
      </c>
      <c r="G53" s="26">
        <f t="shared" si="450"/>
        <v>40.92</v>
      </c>
      <c r="H53" s="31">
        <f t="shared" si="4"/>
        <v>228.78</v>
      </c>
      <c r="I53" s="33">
        <v>40</v>
      </c>
      <c r="J53" s="11">
        <v>119.55</v>
      </c>
      <c r="K53" s="15">
        <f t="shared" si="327"/>
        <v>119.55</v>
      </c>
      <c r="L53" s="11">
        <f t="shared" si="6"/>
        <v>35.864999999999995</v>
      </c>
      <c r="M53" s="26">
        <f t="shared" si="451"/>
        <v>22.714500000000001</v>
      </c>
      <c r="N53" s="31">
        <f t="shared" si="8"/>
        <v>155.41499999999999</v>
      </c>
      <c r="O53" s="33">
        <v>40</v>
      </c>
      <c r="P53" s="11">
        <v>115.2</v>
      </c>
      <c r="Q53" s="15">
        <f t="shared" ref="Q53:Q54" si="459">P53</f>
        <v>115.2</v>
      </c>
      <c r="R53" s="11">
        <f t="shared" ref="R53:R54" si="460">P53*0.21</f>
        <v>24.192</v>
      </c>
      <c r="S53" s="26">
        <f t="shared" ref="S53:S54" si="461">P53*0.18</f>
        <v>20.736000000000001</v>
      </c>
      <c r="T53" s="31">
        <f t="shared" si="12"/>
        <v>139.392</v>
      </c>
      <c r="U53" s="33">
        <v>40</v>
      </c>
      <c r="V53" s="11">
        <v>186</v>
      </c>
      <c r="W53" s="15">
        <f t="shared" ref="W53" si="462">V53</f>
        <v>186</v>
      </c>
      <c r="X53" s="11">
        <f t="shared" ref="X53" si="463">V53*0.27</f>
        <v>50.220000000000006</v>
      </c>
      <c r="Y53" s="26">
        <f t="shared" ref="Y53" si="464">V53*0.22</f>
        <v>40.92</v>
      </c>
      <c r="Z53" s="31">
        <f t="shared" si="16"/>
        <v>236.22</v>
      </c>
      <c r="AA53" s="33">
        <v>40</v>
      </c>
      <c r="AB53" s="11"/>
      <c r="AC53" s="15"/>
      <c r="AD53" s="28"/>
      <c r="AE53" s="26"/>
      <c r="AF53" s="31"/>
      <c r="AG53" s="33">
        <v>40</v>
      </c>
      <c r="AH53" s="11">
        <v>80.8</v>
      </c>
      <c r="AI53" s="15">
        <f t="shared" si="452"/>
        <v>80.8</v>
      </c>
      <c r="AJ53" s="11">
        <f t="shared" si="333"/>
        <v>8.08</v>
      </c>
      <c r="AK53" s="26">
        <f t="shared" si="316"/>
        <v>7.2719999999999994</v>
      </c>
      <c r="AL53" s="31">
        <f t="shared" si="24"/>
        <v>88.88</v>
      </c>
      <c r="AM53" s="33">
        <v>40</v>
      </c>
      <c r="AN53" s="11"/>
      <c r="AO53" s="15"/>
      <c r="AP53" s="11"/>
      <c r="AQ53" s="26"/>
      <c r="AR53" s="31"/>
      <c r="AS53" s="33"/>
      <c r="AT53" s="11"/>
      <c r="AU53" s="15"/>
      <c r="AV53" s="11"/>
      <c r="AW53" s="26"/>
      <c r="AX53" s="31"/>
      <c r="AY53" s="33"/>
      <c r="AZ53" s="11">
        <v>180.4</v>
      </c>
      <c r="BA53" s="15">
        <f t="shared" ref="BA53" si="465">AZ53</f>
        <v>180.4</v>
      </c>
      <c r="BB53" s="11">
        <f t="shared" ref="BB53" si="466">AZ53*0.41</f>
        <v>73.963999999999999</v>
      </c>
      <c r="BC53" s="26">
        <f t="shared" ref="BC53" si="467">AZ53*0.36</f>
        <v>64.944000000000003</v>
      </c>
      <c r="BD53" s="31">
        <f t="shared" si="36"/>
        <v>254.364</v>
      </c>
      <c r="BE53" s="33">
        <v>40</v>
      </c>
      <c r="BF53" s="11">
        <v>186.4</v>
      </c>
      <c r="BG53" s="15">
        <f>BF53</f>
        <v>186.4</v>
      </c>
      <c r="BH53" s="11">
        <f t="shared" ref="BH53" si="468">BF53*0.37</f>
        <v>68.968000000000004</v>
      </c>
      <c r="BI53" s="26">
        <f>BF53*0.29</f>
        <v>54.055999999999997</v>
      </c>
      <c r="BJ53" s="31">
        <f t="shared" si="38"/>
        <v>255.36799999999999</v>
      </c>
      <c r="BK53" s="33">
        <v>40</v>
      </c>
      <c r="BL53" s="11"/>
      <c r="BM53" s="15"/>
      <c r="BN53" s="11"/>
      <c r="BO53" s="26"/>
      <c r="BP53" s="31"/>
      <c r="BQ53" s="33"/>
      <c r="BR53" s="11"/>
      <c r="BS53" s="15"/>
      <c r="BT53" s="11"/>
      <c r="BU53" s="26"/>
      <c r="BV53" s="31"/>
      <c r="BW53" s="33">
        <v>40</v>
      </c>
      <c r="BX53" s="11">
        <v>189.2</v>
      </c>
      <c r="BY53" s="15">
        <f>BX53</f>
        <v>189.2</v>
      </c>
      <c r="BZ53" s="11">
        <v>24.6</v>
      </c>
      <c r="CA53" s="26">
        <f>BX53*0.09</f>
        <v>17.027999999999999</v>
      </c>
      <c r="CB53" s="31">
        <f t="shared" si="48"/>
        <v>213.79999999999998</v>
      </c>
      <c r="CC53" s="33">
        <v>40</v>
      </c>
      <c r="CD53" s="11">
        <v>188.4</v>
      </c>
      <c r="CE53" s="15">
        <f t="shared" ref="CE53" si="469">CD53</f>
        <v>188.4</v>
      </c>
      <c r="CF53" s="11">
        <f t="shared" ref="CF53" si="470">CD53*0.3</f>
        <v>56.52</v>
      </c>
      <c r="CG53" s="26">
        <f>CD53*0.27</f>
        <v>50.868000000000002</v>
      </c>
      <c r="CH53" s="31">
        <f t="shared" si="52"/>
        <v>244.92000000000002</v>
      </c>
      <c r="CI53" s="33"/>
      <c r="CJ53" s="11"/>
      <c r="CK53" s="15"/>
      <c r="CL53" s="11"/>
      <c r="CM53" s="26"/>
      <c r="CN53" s="31"/>
      <c r="CO53" s="33">
        <v>40</v>
      </c>
      <c r="CP53" s="11"/>
      <c r="CQ53" s="15"/>
      <c r="CR53" s="11"/>
      <c r="CS53" s="26"/>
      <c r="CT53" s="31"/>
      <c r="CU53" s="33"/>
      <c r="CV53" s="11"/>
      <c r="CW53" s="15"/>
      <c r="CX53" s="11"/>
      <c r="CY53" s="26"/>
      <c r="CZ53" s="31"/>
      <c r="DA53" s="33">
        <v>40</v>
      </c>
      <c r="DB53" s="11">
        <v>203.2</v>
      </c>
      <c r="DC53" s="15">
        <f t="shared" si="453"/>
        <v>203.2</v>
      </c>
      <c r="DD53" s="11">
        <f t="shared" si="454"/>
        <v>130.048</v>
      </c>
      <c r="DE53" s="26">
        <f t="shared" si="455"/>
        <v>105.664</v>
      </c>
      <c r="DF53" s="31">
        <f t="shared" si="60"/>
        <v>333.24799999999999</v>
      </c>
      <c r="DG53" s="33">
        <v>40</v>
      </c>
      <c r="DH53" s="11">
        <v>148.80000000000001</v>
      </c>
      <c r="DI53" s="15">
        <f t="shared" ref="DI53" si="471">DH53</f>
        <v>148.80000000000001</v>
      </c>
      <c r="DJ53" s="11">
        <f t="shared" ref="DJ53" si="472">DH53*0.33</f>
        <v>49.104000000000006</v>
      </c>
      <c r="DK53" s="26">
        <f t="shared" ref="DK53" si="473">DH53*0.28</f>
        <v>41.664000000000009</v>
      </c>
      <c r="DL53" s="31">
        <f t="shared" si="64"/>
        <v>197.90400000000002</v>
      </c>
      <c r="DM53" s="33"/>
      <c r="DN53" s="11"/>
      <c r="DO53" s="15"/>
      <c r="DP53" s="11"/>
      <c r="DQ53" s="26"/>
      <c r="DR53" s="31"/>
      <c r="DS53" s="33">
        <v>40</v>
      </c>
      <c r="DT53" s="11">
        <v>116.4</v>
      </c>
      <c r="DU53" s="15">
        <f t="shared" ref="DU53:DU54" si="474">DT53</f>
        <v>116.4</v>
      </c>
      <c r="DV53" s="11">
        <f t="shared" si="456"/>
        <v>50.052</v>
      </c>
      <c r="DW53" s="26">
        <f t="shared" si="457"/>
        <v>38.412000000000006</v>
      </c>
      <c r="DX53" s="31">
        <f t="shared" si="68"/>
        <v>166.452</v>
      </c>
      <c r="DY53" s="33"/>
      <c r="DZ53" s="11"/>
      <c r="EA53" s="15"/>
      <c r="EB53" s="11"/>
      <c r="EC53" s="26"/>
      <c r="ED53" s="31"/>
      <c r="EE53" s="33">
        <v>40</v>
      </c>
      <c r="EF53" s="11">
        <v>208.4</v>
      </c>
      <c r="EG53" s="15">
        <f t="shared" ref="EG53" si="475">EF53</f>
        <v>208.4</v>
      </c>
      <c r="EH53" s="11">
        <f>EF53*0.65</f>
        <v>135.46</v>
      </c>
      <c r="EI53" s="26">
        <f t="shared" ref="EI53" si="476">EF53*0.49</f>
        <v>102.116</v>
      </c>
      <c r="EJ53" s="31">
        <f t="shared" si="74"/>
        <v>343.86</v>
      </c>
      <c r="EK53" s="33"/>
      <c r="EL53" s="11">
        <v>206.8</v>
      </c>
      <c r="EM53" s="15">
        <f t="shared" ref="EM53" si="477">EL53</f>
        <v>206.8</v>
      </c>
      <c r="EN53" s="11">
        <f>EL53*0.35</f>
        <v>72.38</v>
      </c>
      <c r="EO53" s="26">
        <f>EL53*0.28</f>
        <v>57.904000000000011</v>
      </c>
      <c r="EP53" s="31"/>
      <c r="EQ53" s="33">
        <v>20</v>
      </c>
      <c r="ER53" s="11"/>
      <c r="ES53" s="15"/>
      <c r="ET53" s="11"/>
      <c r="EU53" s="26"/>
      <c r="EV53" s="31"/>
      <c r="EW53" s="33">
        <v>40</v>
      </c>
      <c r="EX53" s="11">
        <v>190.4</v>
      </c>
      <c r="EY53" s="15">
        <f t="shared" ref="EY53" si="478">EX53</f>
        <v>190.4</v>
      </c>
      <c r="EZ53" s="11">
        <f t="shared" ref="EZ53" si="479">EX53*0.49</f>
        <v>93.296000000000006</v>
      </c>
      <c r="FA53" s="26">
        <f t="shared" ref="FA53" si="480">EX53*0.45</f>
        <v>85.68</v>
      </c>
      <c r="FB53" s="31">
        <f t="shared" si="82"/>
        <v>283.69600000000003</v>
      </c>
      <c r="FC53" s="33"/>
      <c r="FD53" s="11"/>
      <c r="FE53" s="15"/>
      <c r="FF53" s="11"/>
      <c r="FG53" s="26"/>
      <c r="FH53" s="31"/>
      <c r="FI53" s="33">
        <v>40</v>
      </c>
      <c r="FJ53" s="11">
        <v>213.2</v>
      </c>
      <c r="FK53" s="15">
        <f t="shared" ref="FK53" si="481">FJ53</f>
        <v>213.2</v>
      </c>
      <c r="FL53" s="11">
        <f t="shared" ref="FL53" si="482">FJ53*0.51</f>
        <v>108.732</v>
      </c>
      <c r="FM53" s="26">
        <f t="shared" ref="FM53" si="483">FJ53*0.49</f>
        <v>104.46799999999999</v>
      </c>
      <c r="FN53" s="31">
        <f t="shared" si="87"/>
        <v>321.93200000000002</v>
      </c>
      <c r="FO53" s="33">
        <v>40</v>
      </c>
      <c r="FP53" s="11">
        <v>209.2</v>
      </c>
      <c r="FQ53" s="15">
        <f t="shared" ref="FQ53" si="484">FP53</f>
        <v>209.2</v>
      </c>
      <c r="FR53" s="11">
        <f t="shared" ref="FR53" si="485">FP53*0.31</f>
        <v>64.85199999999999</v>
      </c>
      <c r="FS53" s="26">
        <f t="shared" ref="FS53" si="486">FP53*0.25</f>
        <v>52.3</v>
      </c>
      <c r="FT53" s="31">
        <f t="shared" si="91"/>
        <v>274.05199999999996</v>
      </c>
      <c r="FU53" s="33">
        <v>40</v>
      </c>
      <c r="FV53" s="11">
        <v>203.2</v>
      </c>
      <c r="FW53" s="15">
        <f>FV53</f>
        <v>203.2</v>
      </c>
      <c r="FX53" s="11">
        <f t="shared" ref="FX53" si="487">FV53*0.47</f>
        <v>95.503999999999991</v>
      </c>
      <c r="FY53" s="26">
        <f>FV53*0.37</f>
        <v>75.183999999999997</v>
      </c>
      <c r="FZ53" s="31">
        <f t="shared" si="92"/>
        <v>298.70399999999995</v>
      </c>
      <c r="GA53" s="33"/>
      <c r="GB53" s="11"/>
      <c r="GC53" s="15"/>
      <c r="GD53" s="11"/>
      <c r="GE53" s="26"/>
      <c r="GF53" s="31"/>
      <c r="GG53" s="33">
        <v>40</v>
      </c>
      <c r="GH53" s="11">
        <v>186.8</v>
      </c>
      <c r="GI53" s="15">
        <f>GH53</f>
        <v>186.8</v>
      </c>
      <c r="GJ53" s="11">
        <f>GH53*0.48</f>
        <v>89.664000000000001</v>
      </c>
      <c r="GK53" s="26">
        <f>GH53*0.43</f>
        <v>80.323999999999998</v>
      </c>
      <c r="GL53" s="31">
        <f t="shared" si="95"/>
        <v>276.464</v>
      </c>
      <c r="GM53" s="33">
        <v>40</v>
      </c>
      <c r="GN53" s="11">
        <v>192</v>
      </c>
      <c r="GO53" s="15">
        <f t="shared" ref="GO53" si="488">GN53</f>
        <v>192</v>
      </c>
      <c r="GP53" s="11">
        <f t="shared" ref="GP53" si="489">GN53*0.27</f>
        <v>51.84</v>
      </c>
      <c r="GQ53" s="26">
        <f t="shared" ref="GQ53" si="490">GN53*0.26</f>
        <v>49.92</v>
      </c>
      <c r="GR53" s="31">
        <f t="shared" si="122"/>
        <v>243.84</v>
      </c>
      <c r="GS53" s="33"/>
      <c r="GT53" s="33"/>
      <c r="GU53" s="33"/>
      <c r="GV53" s="33"/>
      <c r="GW53" s="33"/>
      <c r="GX53" s="33"/>
      <c r="GY53" s="27">
        <f t="shared" si="99"/>
        <v>175.51749999999998</v>
      </c>
      <c r="GZ53" s="26">
        <f t="shared" si="100"/>
        <v>175.51749999999998</v>
      </c>
      <c r="HA53" s="27">
        <f t="shared" si="458"/>
        <v>63.14861904761905</v>
      </c>
      <c r="HB53" s="26">
        <f t="shared" si="458"/>
        <v>53.004499999999993</v>
      </c>
      <c r="HC53" s="27">
        <f t="shared" si="103"/>
        <v>215.13179975</v>
      </c>
      <c r="HD53" s="26">
        <f t="shared" si="104"/>
        <v>215.13179974999997</v>
      </c>
      <c r="HE53" s="27">
        <f t="shared" si="105"/>
        <v>66.41480679499999</v>
      </c>
      <c r="HF53" s="26">
        <f t="shared" si="106"/>
        <v>56.264806794999991</v>
      </c>
      <c r="HG53" s="27">
        <f t="shared" si="123"/>
        <v>281.54660654499997</v>
      </c>
      <c r="HH53" s="26">
        <f t="shared" si="108"/>
        <v>281.54660654499997</v>
      </c>
      <c r="HI53" s="27">
        <f t="shared" si="109"/>
        <v>282</v>
      </c>
      <c r="HJ53" s="43">
        <v>106184</v>
      </c>
      <c r="HK53" s="15">
        <v>29943888.004840154</v>
      </c>
      <c r="HL53" s="15">
        <v>26902398.324840154</v>
      </c>
      <c r="HM53" s="15">
        <v>3041489.68</v>
      </c>
    </row>
    <row r="54" spans="1:221">
      <c r="A54" s="12" t="s">
        <v>48</v>
      </c>
      <c r="B54" s="13" t="s">
        <v>49</v>
      </c>
      <c r="C54" s="33">
        <v>40</v>
      </c>
      <c r="D54" s="11">
        <v>163.6</v>
      </c>
      <c r="E54" s="15">
        <f>AVERAGE(D54:D54)</f>
        <v>163.6</v>
      </c>
      <c r="F54" s="11">
        <v>37.630000000000003</v>
      </c>
      <c r="G54" s="26">
        <f t="shared" si="450"/>
        <v>35.991999999999997</v>
      </c>
      <c r="H54" s="31">
        <f t="shared" si="4"/>
        <v>201.23</v>
      </c>
      <c r="I54" s="33">
        <v>40</v>
      </c>
      <c r="J54" s="11">
        <v>74.400000000000006</v>
      </c>
      <c r="K54" s="15">
        <f t="shared" si="327"/>
        <v>74.400000000000006</v>
      </c>
      <c r="L54" s="11">
        <f t="shared" si="6"/>
        <v>22.32</v>
      </c>
      <c r="M54" s="26">
        <f t="shared" si="451"/>
        <v>14.136000000000001</v>
      </c>
      <c r="N54" s="31">
        <f t="shared" si="8"/>
        <v>96.72</v>
      </c>
      <c r="O54" s="33">
        <v>40</v>
      </c>
      <c r="P54" s="11">
        <v>115.2</v>
      </c>
      <c r="Q54" s="15">
        <f t="shared" si="459"/>
        <v>115.2</v>
      </c>
      <c r="R54" s="11">
        <f t="shared" si="460"/>
        <v>24.192</v>
      </c>
      <c r="S54" s="26">
        <f t="shared" si="461"/>
        <v>20.736000000000001</v>
      </c>
      <c r="T54" s="31">
        <f t="shared" si="12"/>
        <v>139.392</v>
      </c>
      <c r="U54" s="33">
        <v>40</v>
      </c>
      <c r="V54" s="11"/>
      <c r="W54" s="15"/>
      <c r="X54" s="11"/>
      <c r="Y54" s="26"/>
      <c r="Z54" s="31"/>
      <c r="AA54" s="33">
        <v>40</v>
      </c>
      <c r="AB54" s="11"/>
      <c r="AC54" s="15"/>
      <c r="AD54" s="28"/>
      <c r="AE54" s="26"/>
      <c r="AF54" s="31"/>
      <c r="AG54" s="33">
        <v>30</v>
      </c>
      <c r="AH54" s="11">
        <v>114.8</v>
      </c>
      <c r="AI54" s="15">
        <f t="shared" si="452"/>
        <v>114.8</v>
      </c>
      <c r="AJ54" s="11">
        <f t="shared" si="333"/>
        <v>11.48</v>
      </c>
      <c r="AK54" s="26">
        <f t="shared" si="316"/>
        <v>10.331999999999999</v>
      </c>
      <c r="AL54" s="31">
        <f t="shared" si="24"/>
        <v>126.28</v>
      </c>
      <c r="AM54" s="33">
        <v>40</v>
      </c>
      <c r="AN54" s="11"/>
      <c r="AO54" s="15"/>
      <c r="AP54" s="11"/>
      <c r="AQ54" s="26"/>
      <c r="AR54" s="31"/>
      <c r="AS54" s="33">
        <v>40</v>
      </c>
      <c r="AT54" s="11"/>
      <c r="AU54" s="15"/>
      <c r="AV54" s="11"/>
      <c r="AW54" s="26"/>
      <c r="AX54" s="31"/>
      <c r="AY54" s="33"/>
      <c r="AZ54" s="11"/>
      <c r="BA54" s="15"/>
      <c r="BB54" s="11"/>
      <c r="BC54" s="26"/>
      <c r="BD54" s="31"/>
      <c r="BE54" s="33"/>
      <c r="BF54" s="11"/>
      <c r="BG54" s="15"/>
      <c r="BH54" s="11"/>
      <c r="BI54" s="26"/>
      <c r="BJ54" s="31"/>
      <c r="BK54" s="33">
        <v>40</v>
      </c>
      <c r="BL54" s="11"/>
      <c r="BM54" s="15"/>
      <c r="BN54" s="11"/>
      <c r="BO54" s="26"/>
      <c r="BP54" s="31"/>
      <c r="BQ54" s="33"/>
      <c r="BR54" s="11"/>
      <c r="BS54" s="15"/>
      <c r="BT54" s="11"/>
      <c r="BU54" s="26"/>
      <c r="BV54" s="31"/>
      <c r="BW54" s="33"/>
      <c r="BX54" s="11"/>
      <c r="BY54" s="15"/>
      <c r="BZ54" s="11"/>
      <c r="CA54" s="26"/>
      <c r="CB54" s="31"/>
      <c r="CC54" s="33">
        <v>40</v>
      </c>
      <c r="CD54" s="11"/>
      <c r="CE54" s="15"/>
      <c r="CF54" s="11"/>
      <c r="CG54" s="26"/>
      <c r="CH54" s="31"/>
      <c r="CI54" s="33">
        <v>40</v>
      </c>
      <c r="CJ54" s="11">
        <v>98.8</v>
      </c>
      <c r="CK54" s="15">
        <f t="shared" ref="CK54" si="491">CJ54</f>
        <v>98.8</v>
      </c>
      <c r="CL54" s="11">
        <f>CJ54*0.28</f>
        <v>27.664000000000001</v>
      </c>
      <c r="CM54" s="26">
        <f>CJ54*0.22</f>
        <v>21.736000000000001</v>
      </c>
      <c r="CN54" s="31">
        <f t="shared" si="53"/>
        <v>126.464</v>
      </c>
      <c r="CO54" s="33">
        <v>40</v>
      </c>
      <c r="CP54" s="11"/>
      <c r="CQ54" s="15"/>
      <c r="CR54" s="11"/>
      <c r="CS54" s="26"/>
      <c r="CT54" s="31"/>
      <c r="CU54" s="33"/>
      <c r="CV54" s="11"/>
      <c r="CW54" s="15"/>
      <c r="CX54" s="11"/>
      <c r="CY54" s="26"/>
      <c r="CZ54" s="31"/>
      <c r="DA54" s="33">
        <v>40</v>
      </c>
      <c r="DB54" s="11">
        <v>170.4</v>
      </c>
      <c r="DC54" s="15">
        <f t="shared" si="453"/>
        <v>170.4</v>
      </c>
      <c r="DD54" s="11">
        <f t="shared" si="454"/>
        <v>109.05600000000001</v>
      </c>
      <c r="DE54" s="26">
        <f t="shared" si="455"/>
        <v>88.608000000000004</v>
      </c>
      <c r="DF54" s="31">
        <f t="shared" si="60"/>
        <v>279.45600000000002</v>
      </c>
      <c r="DG54" s="33">
        <v>40</v>
      </c>
      <c r="DH54" s="11"/>
      <c r="DI54" s="15"/>
      <c r="DJ54" s="11"/>
      <c r="DK54" s="26"/>
      <c r="DL54" s="31"/>
      <c r="DM54" s="33"/>
      <c r="DN54" s="11"/>
      <c r="DO54" s="15"/>
      <c r="DP54" s="11"/>
      <c r="DQ54" s="26"/>
      <c r="DR54" s="31"/>
      <c r="DS54" s="33">
        <v>40</v>
      </c>
      <c r="DT54" s="11">
        <v>190</v>
      </c>
      <c r="DU54" s="15">
        <f t="shared" si="474"/>
        <v>190</v>
      </c>
      <c r="DV54" s="11">
        <f t="shared" si="456"/>
        <v>81.7</v>
      </c>
      <c r="DW54" s="26">
        <f t="shared" si="457"/>
        <v>62.7</v>
      </c>
      <c r="DX54" s="31">
        <f t="shared" si="68"/>
        <v>271.7</v>
      </c>
      <c r="DY54" s="33"/>
      <c r="DZ54" s="11"/>
      <c r="EA54" s="15"/>
      <c r="EB54" s="11"/>
      <c r="EC54" s="26"/>
      <c r="ED54" s="31"/>
      <c r="EE54" s="33">
        <v>40</v>
      </c>
      <c r="EF54" s="11"/>
      <c r="EG54" s="15"/>
      <c r="EH54" s="11"/>
      <c r="EI54" s="26"/>
      <c r="EJ54" s="31"/>
      <c r="EK54" s="33"/>
      <c r="EL54" s="11"/>
      <c r="EM54" s="15"/>
      <c r="EN54" s="11"/>
      <c r="EO54" s="26"/>
      <c r="EP54" s="31"/>
      <c r="EQ54" s="33">
        <v>15</v>
      </c>
      <c r="ER54" s="11"/>
      <c r="ES54" s="15"/>
      <c r="ET54" s="11"/>
      <c r="EU54" s="26"/>
      <c r="EV54" s="31"/>
      <c r="EW54" s="33">
        <v>40</v>
      </c>
      <c r="EX54" s="11"/>
      <c r="EY54" s="15"/>
      <c r="EZ54" s="11"/>
      <c r="FA54" s="26"/>
      <c r="FB54" s="31"/>
      <c r="FC54" s="33"/>
      <c r="FD54" s="11"/>
      <c r="FE54" s="15"/>
      <c r="FF54" s="11"/>
      <c r="FG54" s="26"/>
      <c r="FH54" s="31"/>
      <c r="FI54" s="33">
        <v>40</v>
      </c>
      <c r="FJ54" s="11"/>
      <c r="FK54" s="15"/>
      <c r="FL54" s="11"/>
      <c r="FM54" s="26"/>
      <c r="FN54" s="31"/>
      <c r="FO54" s="33">
        <v>40</v>
      </c>
      <c r="FP54" s="11"/>
      <c r="FQ54" s="15"/>
      <c r="FR54" s="11"/>
      <c r="FS54" s="26"/>
      <c r="FT54" s="31"/>
      <c r="FU54" s="33"/>
      <c r="FV54" s="11"/>
      <c r="FW54" s="15"/>
      <c r="FX54" s="11"/>
      <c r="FY54" s="26"/>
      <c r="FZ54" s="31"/>
      <c r="GA54" s="33"/>
      <c r="GB54" s="11"/>
      <c r="GC54" s="15"/>
      <c r="GD54" s="11"/>
      <c r="GE54" s="26"/>
      <c r="GF54" s="31"/>
      <c r="GG54" s="33"/>
      <c r="GH54" s="11"/>
      <c r="GI54" s="15"/>
      <c r="GJ54" s="11"/>
      <c r="GK54" s="26"/>
      <c r="GL54" s="31"/>
      <c r="GM54" s="33">
        <v>40</v>
      </c>
      <c r="GN54" s="11"/>
      <c r="GO54" s="15"/>
      <c r="GP54" s="11"/>
      <c r="GQ54" s="26"/>
      <c r="GR54" s="31"/>
      <c r="GS54" s="33"/>
      <c r="GT54" s="33"/>
      <c r="GU54" s="33"/>
      <c r="GV54" s="33"/>
      <c r="GW54" s="33"/>
      <c r="GX54" s="33"/>
      <c r="GY54" s="27">
        <f t="shared" si="99"/>
        <v>132.45714285714286</v>
      </c>
      <c r="GZ54" s="26">
        <f t="shared" si="100"/>
        <v>132.45714285714286</v>
      </c>
      <c r="HA54" s="27">
        <f t="shared" si="458"/>
        <v>39.255250000000004</v>
      </c>
      <c r="HB54" s="26">
        <f t="shared" si="458"/>
        <v>31.78</v>
      </c>
      <c r="HC54" s="27">
        <f t="shared" si="103"/>
        <v>162.35272000000001</v>
      </c>
      <c r="HD54" s="26">
        <f t="shared" si="104"/>
        <v>162.35272000000001</v>
      </c>
      <c r="HE54" s="27">
        <f t="shared" si="105"/>
        <v>41.214787799999996</v>
      </c>
      <c r="HF54" s="26">
        <f t="shared" si="106"/>
        <v>33.734787799999999</v>
      </c>
      <c r="HG54" s="27">
        <f t="shared" si="123"/>
        <v>203.56750779999999</v>
      </c>
      <c r="HH54" s="26">
        <f t="shared" si="108"/>
        <v>203.56750779999999</v>
      </c>
      <c r="HI54" s="27">
        <f t="shared" si="109"/>
        <v>204</v>
      </c>
      <c r="HJ54" s="43">
        <v>6735</v>
      </c>
      <c r="HK54" s="15">
        <v>1373940.0033047923</v>
      </c>
      <c r="HL54" s="15">
        <v>1237063.7233047923</v>
      </c>
      <c r="HM54" s="15">
        <v>136876.28</v>
      </c>
    </row>
    <row r="55" spans="1:221" s="16" customFormat="1" ht="25.5">
      <c r="A55" s="12" t="s">
        <v>50</v>
      </c>
      <c r="B55" s="13" t="s">
        <v>106</v>
      </c>
      <c r="C55" s="33">
        <v>30</v>
      </c>
      <c r="D55" s="11">
        <v>122.7</v>
      </c>
      <c r="E55" s="15">
        <f>AVERAGE(D55:D55)</f>
        <v>122.7</v>
      </c>
      <c r="F55" s="11">
        <v>28.22</v>
      </c>
      <c r="G55" s="26">
        <f t="shared" si="450"/>
        <v>26.994</v>
      </c>
      <c r="H55" s="31">
        <f t="shared" si="4"/>
        <v>150.92000000000002</v>
      </c>
      <c r="I55" s="33">
        <v>30</v>
      </c>
      <c r="J55" s="11"/>
      <c r="K55" s="15"/>
      <c r="L55" s="11"/>
      <c r="M55" s="26"/>
      <c r="N55" s="31"/>
      <c r="O55" s="33">
        <v>30</v>
      </c>
      <c r="P55" s="11"/>
      <c r="Q55" s="15"/>
      <c r="R55" s="11"/>
      <c r="S55" s="26"/>
      <c r="T55" s="31"/>
      <c r="U55" s="33">
        <v>30</v>
      </c>
      <c r="V55" s="11"/>
      <c r="W55" s="15"/>
      <c r="X55" s="11"/>
      <c r="Y55" s="26"/>
      <c r="Z55" s="31"/>
      <c r="AA55" s="33">
        <v>30</v>
      </c>
      <c r="AB55" s="11"/>
      <c r="AC55" s="15"/>
      <c r="AD55" s="28"/>
      <c r="AE55" s="26"/>
      <c r="AF55" s="31"/>
      <c r="AG55" s="33">
        <v>30</v>
      </c>
      <c r="AH55" s="11">
        <v>86.1</v>
      </c>
      <c r="AI55" s="15">
        <f t="shared" si="452"/>
        <v>86.1</v>
      </c>
      <c r="AJ55" s="11">
        <f t="shared" si="333"/>
        <v>8.61</v>
      </c>
      <c r="AK55" s="26">
        <f t="shared" si="316"/>
        <v>7.7489999999999988</v>
      </c>
      <c r="AL55" s="31">
        <f t="shared" si="24"/>
        <v>94.71</v>
      </c>
      <c r="AM55" s="33">
        <v>30</v>
      </c>
      <c r="AN55" s="11"/>
      <c r="AO55" s="15"/>
      <c r="AP55" s="11"/>
      <c r="AQ55" s="26"/>
      <c r="AR55" s="31"/>
      <c r="AS55" s="33"/>
      <c r="AT55" s="11"/>
      <c r="AU55" s="15"/>
      <c r="AV55" s="11"/>
      <c r="AW55" s="26"/>
      <c r="AX55" s="31"/>
      <c r="AY55" s="33"/>
      <c r="AZ55" s="11"/>
      <c r="BA55" s="15"/>
      <c r="BB55" s="11"/>
      <c r="BC55" s="26"/>
      <c r="BD55" s="31"/>
      <c r="BE55" s="33"/>
      <c r="BF55" s="11"/>
      <c r="BG55" s="15"/>
      <c r="BH55" s="11"/>
      <c r="BI55" s="26"/>
      <c r="BJ55" s="31"/>
      <c r="BK55" s="33">
        <v>30</v>
      </c>
      <c r="BL55" s="11"/>
      <c r="BM55" s="15"/>
      <c r="BN55" s="11"/>
      <c r="BO55" s="26"/>
      <c r="BP55" s="31"/>
      <c r="BQ55" s="33"/>
      <c r="BR55" s="11"/>
      <c r="BS55" s="15"/>
      <c r="BT55" s="11"/>
      <c r="BU55" s="26"/>
      <c r="BV55" s="31"/>
      <c r="BW55" s="33"/>
      <c r="BX55" s="11"/>
      <c r="BY55" s="15"/>
      <c r="BZ55" s="11"/>
      <c r="CA55" s="26"/>
      <c r="CB55" s="31"/>
      <c r="CC55" s="33">
        <v>30</v>
      </c>
      <c r="CD55" s="11"/>
      <c r="CE55" s="15"/>
      <c r="CF55" s="11"/>
      <c r="CG55" s="26"/>
      <c r="CH55" s="31"/>
      <c r="CI55" s="33"/>
      <c r="CJ55" s="11"/>
      <c r="CK55" s="15"/>
      <c r="CL55" s="11"/>
      <c r="CM55" s="26"/>
      <c r="CN55" s="31"/>
      <c r="CO55" s="33"/>
      <c r="CP55" s="11"/>
      <c r="CQ55" s="15"/>
      <c r="CR55" s="11"/>
      <c r="CS55" s="26"/>
      <c r="CT55" s="31"/>
      <c r="CU55" s="33"/>
      <c r="CV55" s="11"/>
      <c r="CW55" s="15"/>
      <c r="CX55" s="11"/>
      <c r="CY55" s="26"/>
      <c r="CZ55" s="31"/>
      <c r="DA55" s="33"/>
      <c r="DB55" s="11"/>
      <c r="DC55" s="15"/>
      <c r="DD55" s="11"/>
      <c r="DE55" s="26"/>
      <c r="DF55" s="31"/>
      <c r="DG55" s="33"/>
      <c r="DH55" s="11"/>
      <c r="DI55" s="15"/>
      <c r="DJ55" s="11"/>
      <c r="DK55" s="26"/>
      <c r="DL55" s="31"/>
      <c r="DM55" s="33"/>
      <c r="DN55" s="11"/>
      <c r="DO55" s="15"/>
      <c r="DP55" s="11"/>
      <c r="DQ55" s="26"/>
      <c r="DR55" s="31"/>
      <c r="DS55" s="33"/>
      <c r="DT55" s="11"/>
      <c r="DU55" s="15"/>
      <c r="DV55" s="11"/>
      <c r="DW55" s="26"/>
      <c r="DX55" s="31"/>
      <c r="DY55" s="33"/>
      <c r="DZ55" s="11"/>
      <c r="EA55" s="15"/>
      <c r="EB55" s="11"/>
      <c r="EC55" s="26"/>
      <c r="ED55" s="31"/>
      <c r="EE55" s="33">
        <v>30</v>
      </c>
      <c r="EF55" s="11"/>
      <c r="EG55" s="15"/>
      <c r="EH55" s="11"/>
      <c r="EI55" s="26"/>
      <c r="EJ55" s="31"/>
      <c r="EK55" s="33"/>
      <c r="EL55" s="11"/>
      <c r="EM55" s="15"/>
      <c r="EN55" s="11"/>
      <c r="EO55" s="26"/>
      <c r="EP55" s="31"/>
      <c r="EQ55" s="33">
        <v>5</v>
      </c>
      <c r="ER55" s="11"/>
      <c r="ES55" s="15"/>
      <c r="ET55" s="11"/>
      <c r="EU55" s="26"/>
      <c r="EV55" s="31"/>
      <c r="EW55" s="33">
        <v>30</v>
      </c>
      <c r="EX55" s="11"/>
      <c r="EY55" s="15"/>
      <c r="EZ55" s="11"/>
      <c r="FA55" s="26"/>
      <c r="FB55" s="31"/>
      <c r="FC55" s="33"/>
      <c r="FD55" s="11"/>
      <c r="FE55" s="15"/>
      <c r="FF55" s="11"/>
      <c r="FG55" s="26"/>
      <c r="FH55" s="31"/>
      <c r="FI55" s="33">
        <v>30</v>
      </c>
      <c r="FJ55" s="11"/>
      <c r="FK55" s="15"/>
      <c r="FL55" s="11"/>
      <c r="FM55" s="26"/>
      <c r="FN55" s="31"/>
      <c r="FO55" s="33">
        <v>30</v>
      </c>
      <c r="FP55" s="11"/>
      <c r="FQ55" s="15"/>
      <c r="FR55" s="11"/>
      <c r="FS55" s="26"/>
      <c r="FT55" s="31"/>
      <c r="FU55" s="33"/>
      <c r="FV55" s="11"/>
      <c r="FW55" s="15"/>
      <c r="FX55" s="11"/>
      <c r="FY55" s="26"/>
      <c r="FZ55" s="31"/>
      <c r="GA55" s="33"/>
      <c r="GB55" s="11"/>
      <c r="GC55" s="15"/>
      <c r="GD55" s="11"/>
      <c r="GE55" s="26"/>
      <c r="GF55" s="31"/>
      <c r="GG55" s="33"/>
      <c r="GH55" s="11"/>
      <c r="GI55" s="15"/>
      <c r="GJ55" s="11"/>
      <c r="GK55" s="26"/>
      <c r="GL55" s="31"/>
      <c r="GM55" s="33">
        <v>30</v>
      </c>
      <c r="GN55" s="11"/>
      <c r="GO55" s="15"/>
      <c r="GP55" s="11"/>
      <c r="GQ55" s="26"/>
      <c r="GR55" s="31"/>
      <c r="GS55" s="33"/>
      <c r="GT55" s="33"/>
      <c r="GU55" s="33"/>
      <c r="GV55" s="33"/>
      <c r="GW55" s="33"/>
      <c r="GX55" s="33"/>
      <c r="GY55" s="27">
        <f t="shared" si="99"/>
        <v>104.4</v>
      </c>
      <c r="GZ55" s="26">
        <f t="shared" si="100"/>
        <v>104.4</v>
      </c>
      <c r="HA55" s="27">
        <f t="shared" si="458"/>
        <v>12.276666666666666</v>
      </c>
      <c r="HB55" s="26">
        <f t="shared" si="458"/>
        <v>11.580999999999998</v>
      </c>
      <c r="HC55" s="27">
        <f t="shared" si="103"/>
        <v>127.96308000000002</v>
      </c>
      <c r="HD55" s="26">
        <f t="shared" si="104"/>
        <v>127.96308000000001</v>
      </c>
      <c r="HE55" s="27">
        <f t="shared" si="105"/>
        <v>12.993347309999995</v>
      </c>
      <c r="HF55" s="26">
        <f t="shared" si="106"/>
        <v>12.293347309999998</v>
      </c>
      <c r="HG55" s="27">
        <f t="shared" si="123"/>
        <v>140.95642731000001</v>
      </c>
      <c r="HH55" s="26">
        <f t="shared" si="108"/>
        <v>140.95642731000001</v>
      </c>
      <c r="HI55" s="27">
        <f t="shared" si="109"/>
        <v>141</v>
      </c>
      <c r="HJ55" s="43">
        <v>11</v>
      </c>
      <c r="HK55" s="15">
        <v>1550.9963224800003</v>
      </c>
      <c r="HL55" s="15">
        <v>1384.6563224800004</v>
      </c>
      <c r="HM55" s="15">
        <v>166.34</v>
      </c>
    </row>
    <row r="56" spans="1:221" ht="15.75">
      <c r="A56" s="8" t="s">
        <v>51</v>
      </c>
      <c r="B56" s="17"/>
      <c r="C56" s="34"/>
      <c r="D56" s="11"/>
      <c r="E56" s="28"/>
      <c r="F56" s="11"/>
      <c r="G56" s="9"/>
      <c r="H56" s="41"/>
      <c r="I56" s="34"/>
      <c r="J56" s="11"/>
      <c r="K56" s="28"/>
      <c r="L56" s="11"/>
      <c r="M56" s="9"/>
      <c r="N56" s="41"/>
      <c r="O56" s="34"/>
      <c r="P56" s="11"/>
      <c r="Q56" s="28"/>
      <c r="R56" s="11"/>
      <c r="S56" s="9"/>
      <c r="T56" s="41"/>
      <c r="U56" s="34"/>
      <c r="V56" s="11"/>
      <c r="W56" s="28"/>
      <c r="X56" s="11"/>
      <c r="Y56" s="9"/>
      <c r="Z56" s="41"/>
      <c r="AA56" s="34"/>
      <c r="AB56" s="11"/>
      <c r="AC56" s="28"/>
      <c r="AD56" s="11"/>
      <c r="AE56" s="9"/>
      <c r="AF56" s="41"/>
      <c r="AG56" s="34"/>
      <c r="AH56" s="11"/>
      <c r="AI56" s="28"/>
      <c r="AJ56" s="11"/>
      <c r="AK56" s="9"/>
      <c r="AL56" s="41"/>
      <c r="AM56" s="34"/>
      <c r="AN56" s="11"/>
      <c r="AO56" s="28"/>
      <c r="AP56" s="11"/>
      <c r="AQ56" s="9"/>
      <c r="AR56" s="41"/>
      <c r="AS56" s="34"/>
      <c r="AT56" s="11"/>
      <c r="AU56" s="28"/>
      <c r="AV56" s="11"/>
      <c r="AW56" s="9"/>
      <c r="AX56" s="41"/>
      <c r="AY56" s="34"/>
      <c r="AZ56" s="11"/>
      <c r="BA56" s="28"/>
      <c r="BB56" s="11"/>
      <c r="BC56" s="9"/>
      <c r="BD56" s="41"/>
      <c r="BE56" s="34"/>
      <c r="BF56" s="11"/>
      <c r="BG56" s="28"/>
      <c r="BH56" s="11"/>
      <c r="BI56" s="9"/>
      <c r="BJ56" s="41"/>
      <c r="BK56" s="34"/>
      <c r="BL56" s="11"/>
      <c r="BM56" s="28"/>
      <c r="BN56" s="11"/>
      <c r="BO56" s="9"/>
      <c r="BP56" s="41"/>
      <c r="BQ56" s="34"/>
      <c r="BR56" s="11"/>
      <c r="BS56" s="28"/>
      <c r="BT56" s="11"/>
      <c r="BU56" s="9"/>
      <c r="BV56" s="41"/>
      <c r="BW56" s="34"/>
      <c r="BX56" s="11"/>
      <c r="BY56" s="28"/>
      <c r="BZ56" s="11"/>
      <c r="CA56" s="9"/>
      <c r="CB56" s="41"/>
      <c r="CC56" s="34"/>
      <c r="CD56" s="11"/>
      <c r="CE56" s="28"/>
      <c r="CF56" s="11"/>
      <c r="CG56" s="9"/>
      <c r="CH56" s="41"/>
      <c r="CI56" s="34"/>
      <c r="CJ56" s="11"/>
      <c r="CK56" s="28"/>
      <c r="CL56" s="11"/>
      <c r="CM56" s="9"/>
      <c r="CN56" s="41"/>
      <c r="CO56" s="34"/>
      <c r="CP56" s="11"/>
      <c r="CQ56" s="28"/>
      <c r="CR56" s="11"/>
      <c r="CS56" s="9"/>
      <c r="CT56" s="41"/>
      <c r="CU56" s="34"/>
      <c r="CV56" s="11"/>
      <c r="CW56" s="28"/>
      <c r="CX56" s="11"/>
      <c r="CY56" s="9"/>
      <c r="CZ56" s="41"/>
      <c r="DA56" s="34"/>
      <c r="DB56" s="11"/>
      <c r="DC56" s="28"/>
      <c r="DD56" s="11"/>
      <c r="DE56" s="9"/>
      <c r="DF56" s="41"/>
      <c r="DG56" s="34"/>
      <c r="DH56" s="11"/>
      <c r="DI56" s="28"/>
      <c r="DJ56" s="11"/>
      <c r="DK56" s="9"/>
      <c r="DL56" s="41"/>
      <c r="DM56" s="34"/>
      <c r="DN56" s="11"/>
      <c r="DO56" s="28"/>
      <c r="DP56" s="11"/>
      <c r="DQ56" s="9"/>
      <c r="DR56" s="41"/>
      <c r="DS56" s="34"/>
      <c r="DT56" s="11"/>
      <c r="DU56" s="28"/>
      <c r="DV56" s="11"/>
      <c r="DW56" s="9"/>
      <c r="DX56" s="41"/>
      <c r="DY56" s="34"/>
      <c r="DZ56" s="11"/>
      <c r="EA56" s="28"/>
      <c r="EB56" s="11"/>
      <c r="EC56" s="9"/>
      <c r="ED56" s="41"/>
      <c r="EE56" s="34"/>
      <c r="EF56" s="11"/>
      <c r="EG56" s="28"/>
      <c r="EH56" s="11"/>
      <c r="EI56" s="9"/>
      <c r="EJ56" s="41"/>
      <c r="EK56" s="34"/>
      <c r="EL56" s="11"/>
      <c r="EM56" s="28"/>
      <c r="EN56" s="11"/>
      <c r="EO56" s="9"/>
      <c r="EP56" s="41"/>
      <c r="EQ56" s="34"/>
      <c r="ER56" s="11"/>
      <c r="ES56" s="28"/>
      <c r="ET56" s="11"/>
      <c r="EU56" s="9"/>
      <c r="EV56" s="41"/>
      <c r="EW56" s="34"/>
      <c r="EX56" s="11"/>
      <c r="EY56" s="28"/>
      <c r="EZ56" s="11"/>
      <c r="FA56" s="9"/>
      <c r="FB56" s="41"/>
      <c r="FC56" s="34"/>
      <c r="FD56" s="11"/>
      <c r="FE56" s="28"/>
      <c r="FF56" s="11"/>
      <c r="FG56" s="9"/>
      <c r="FH56" s="41"/>
      <c r="FI56" s="34"/>
      <c r="FJ56" s="11"/>
      <c r="FK56" s="28"/>
      <c r="FL56" s="11"/>
      <c r="FM56" s="9"/>
      <c r="FN56" s="41"/>
      <c r="FO56" s="34"/>
      <c r="FP56" s="11"/>
      <c r="FQ56" s="28"/>
      <c r="FR56" s="11"/>
      <c r="FS56" s="9"/>
      <c r="FT56" s="41"/>
      <c r="FU56" s="34"/>
      <c r="FV56" s="11"/>
      <c r="FW56" s="28"/>
      <c r="FX56" s="11"/>
      <c r="FY56" s="9"/>
      <c r="FZ56" s="41"/>
      <c r="GA56" s="34"/>
      <c r="GB56" s="11"/>
      <c r="GC56" s="28"/>
      <c r="GD56" s="11"/>
      <c r="GE56" s="9"/>
      <c r="GF56" s="41"/>
      <c r="GG56" s="34"/>
      <c r="GH56" s="11"/>
      <c r="GI56" s="28"/>
      <c r="GJ56" s="11"/>
      <c r="GK56" s="9"/>
      <c r="GL56" s="41"/>
      <c r="GM56" s="34"/>
      <c r="GN56" s="11"/>
      <c r="GO56" s="28"/>
      <c r="GP56" s="11"/>
      <c r="GQ56" s="9"/>
      <c r="GR56" s="41"/>
      <c r="GS56" s="34"/>
      <c r="GT56" s="34"/>
      <c r="GU56" s="34"/>
      <c r="GV56" s="34"/>
      <c r="GW56" s="34"/>
      <c r="GX56" s="34"/>
      <c r="GY56" s="41"/>
      <c r="GZ56" s="41"/>
      <c r="HA56" s="41"/>
      <c r="HB56" s="41"/>
      <c r="HC56" s="41"/>
      <c r="HD56" s="41"/>
      <c r="HE56" s="41"/>
      <c r="HF56" s="41"/>
      <c r="HG56" s="41"/>
      <c r="HH56" s="41"/>
      <c r="HI56" s="41"/>
      <c r="HJ56" s="41"/>
      <c r="HK56" s="11"/>
      <c r="HL56" s="11"/>
      <c r="HM56" s="11"/>
    </row>
    <row r="57" spans="1:221" ht="38.25">
      <c r="A57" s="12" t="s">
        <v>52</v>
      </c>
      <c r="B57" s="13" t="s">
        <v>53</v>
      </c>
      <c r="C57" s="33">
        <v>25</v>
      </c>
      <c r="D57" s="11"/>
      <c r="E57" s="15"/>
      <c r="F57" s="11"/>
      <c r="G57" s="26"/>
      <c r="H57" s="31"/>
      <c r="I57" s="33">
        <v>25</v>
      </c>
      <c r="J57" s="11">
        <v>76.5</v>
      </c>
      <c r="K57" s="15">
        <f>J57</f>
        <v>76.5</v>
      </c>
      <c r="L57" s="11">
        <f t="shared" si="6"/>
        <v>22.95</v>
      </c>
      <c r="M57" s="26">
        <f t="shared" ref="M57" si="492">J57*0.19</f>
        <v>14.535</v>
      </c>
      <c r="N57" s="31">
        <f t="shared" si="8"/>
        <v>99.45</v>
      </c>
      <c r="O57" s="33">
        <v>25</v>
      </c>
      <c r="P57" s="11"/>
      <c r="Q57" s="15"/>
      <c r="R57" s="11"/>
      <c r="S57" s="26"/>
      <c r="T57" s="31"/>
      <c r="U57" s="33">
        <v>25</v>
      </c>
      <c r="V57" s="11"/>
      <c r="W57" s="15"/>
      <c r="X57" s="11"/>
      <c r="Y57" s="26"/>
      <c r="Z57" s="31"/>
      <c r="AA57" s="33">
        <v>25</v>
      </c>
      <c r="AB57" s="11"/>
      <c r="AC57" s="15"/>
      <c r="AD57" s="11"/>
      <c r="AE57" s="26"/>
      <c r="AF57" s="31"/>
      <c r="AG57" s="33">
        <v>25</v>
      </c>
      <c r="AH57" s="11">
        <v>41.75</v>
      </c>
      <c r="AI57" s="15">
        <f t="shared" ref="AI57:AI62" si="493">AH57</f>
        <v>41.75</v>
      </c>
      <c r="AJ57" s="11">
        <f t="shared" si="333"/>
        <v>4.1749999999999998</v>
      </c>
      <c r="AK57" s="26">
        <f t="shared" si="316"/>
        <v>3.7574999999999998</v>
      </c>
      <c r="AL57" s="31">
        <f t="shared" si="24"/>
        <v>45.924999999999997</v>
      </c>
      <c r="AM57" s="33">
        <v>25</v>
      </c>
      <c r="AN57" s="11"/>
      <c r="AO57" s="15"/>
      <c r="AP57" s="11"/>
      <c r="AQ57" s="26"/>
      <c r="AR57" s="31"/>
      <c r="AS57" s="33"/>
      <c r="AT57" s="11"/>
      <c r="AU57" s="15"/>
      <c r="AV57" s="11"/>
      <c r="AW57" s="26"/>
      <c r="AX57" s="31"/>
      <c r="AY57" s="33"/>
      <c r="AZ57" s="11"/>
      <c r="BA57" s="15"/>
      <c r="BB57" s="11"/>
      <c r="BC57" s="26"/>
      <c r="BD57" s="31"/>
      <c r="BE57" s="33"/>
      <c r="BF57" s="11"/>
      <c r="BG57" s="15"/>
      <c r="BH57" s="11"/>
      <c r="BI57" s="26"/>
      <c r="BJ57" s="31"/>
      <c r="BK57" s="33">
        <v>25</v>
      </c>
      <c r="BL57" s="11"/>
      <c r="BM57" s="15"/>
      <c r="BN57" s="11"/>
      <c r="BO57" s="26"/>
      <c r="BP57" s="31"/>
      <c r="BQ57" s="33"/>
      <c r="BR57" s="11"/>
      <c r="BS57" s="15"/>
      <c r="BT57" s="11"/>
      <c r="BU57" s="26"/>
      <c r="BV57" s="31"/>
      <c r="BW57" s="33"/>
      <c r="BX57" s="11"/>
      <c r="BY57" s="15"/>
      <c r="BZ57" s="11"/>
      <c r="CA57" s="26"/>
      <c r="CB57" s="31"/>
      <c r="CC57" s="33">
        <v>25</v>
      </c>
      <c r="CD57" s="11"/>
      <c r="CE57" s="15"/>
      <c r="CF57" s="11"/>
      <c r="CG57" s="26"/>
      <c r="CH57" s="31"/>
      <c r="CI57" s="33"/>
      <c r="CJ57" s="11"/>
      <c r="CK57" s="15"/>
      <c r="CL57" s="11"/>
      <c r="CM57" s="26"/>
      <c r="CN57" s="31"/>
      <c r="CO57" s="33">
        <v>25</v>
      </c>
      <c r="CP57" s="11"/>
      <c r="CQ57" s="15"/>
      <c r="CR57" s="11"/>
      <c r="CS57" s="26"/>
      <c r="CT57" s="31"/>
      <c r="CU57" s="33"/>
      <c r="CV57" s="11"/>
      <c r="CW57" s="15"/>
      <c r="CX57" s="11"/>
      <c r="CY57" s="26"/>
      <c r="CZ57" s="31"/>
      <c r="DA57" s="33"/>
      <c r="DB57" s="11"/>
      <c r="DC57" s="15"/>
      <c r="DD57" s="11"/>
      <c r="DE57" s="26"/>
      <c r="DF57" s="31"/>
      <c r="DG57" s="33">
        <v>25</v>
      </c>
      <c r="DH57" s="11"/>
      <c r="DI57" s="15"/>
      <c r="DJ57" s="11"/>
      <c r="DK57" s="26"/>
      <c r="DL57" s="31"/>
      <c r="DM57" s="33"/>
      <c r="DN57" s="11"/>
      <c r="DO57" s="15"/>
      <c r="DP57" s="11"/>
      <c r="DQ57" s="26"/>
      <c r="DR57" s="31"/>
      <c r="DS57" s="33"/>
      <c r="DT57" s="11"/>
      <c r="DU57" s="15"/>
      <c r="DV57" s="11"/>
      <c r="DW57" s="26"/>
      <c r="DX57" s="31"/>
      <c r="DY57" s="33">
        <v>25</v>
      </c>
      <c r="DZ57" s="11"/>
      <c r="EA57" s="15"/>
      <c r="EB57" s="11"/>
      <c r="EC57" s="26"/>
      <c r="ED57" s="31"/>
      <c r="EE57" s="33">
        <v>25</v>
      </c>
      <c r="EF57" s="11">
        <v>130.25</v>
      </c>
      <c r="EG57" s="15">
        <f>EF57</f>
        <v>130.25</v>
      </c>
      <c r="EH57" s="11">
        <f>EF57*0.65</f>
        <v>84.662500000000009</v>
      </c>
      <c r="EI57" s="26">
        <f t="shared" ref="EI57" si="494">EF57*0.49</f>
        <v>63.822499999999998</v>
      </c>
      <c r="EJ57" s="31">
        <f t="shared" si="74"/>
        <v>214.91250000000002</v>
      </c>
      <c r="EK57" s="33">
        <v>25</v>
      </c>
      <c r="EL57" s="11"/>
      <c r="EM57" s="15"/>
      <c r="EN57" s="11"/>
      <c r="EO57" s="26"/>
      <c r="EP57" s="31"/>
      <c r="EQ57" s="33">
        <v>10</v>
      </c>
      <c r="ER57" s="11"/>
      <c r="ES57" s="15"/>
      <c r="ET57" s="11"/>
      <c r="EU57" s="26"/>
      <c r="EV57" s="31"/>
      <c r="EW57" s="33">
        <v>25</v>
      </c>
      <c r="EX57" s="11"/>
      <c r="EY57" s="15"/>
      <c r="EZ57" s="11"/>
      <c r="FA57" s="26"/>
      <c r="FB57" s="31"/>
      <c r="FC57" s="33"/>
      <c r="FD57" s="11"/>
      <c r="FE57" s="15"/>
      <c r="FF57" s="11"/>
      <c r="FG57" s="26"/>
      <c r="FH57" s="31"/>
      <c r="FI57" s="33">
        <v>25</v>
      </c>
      <c r="FJ57" s="11"/>
      <c r="FK57" s="15"/>
      <c r="FL57" s="11"/>
      <c r="FM57" s="26"/>
      <c r="FN57" s="31"/>
      <c r="FO57" s="33">
        <v>25</v>
      </c>
      <c r="FP57" s="11"/>
      <c r="FQ57" s="15"/>
      <c r="FR57" s="11"/>
      <c r="FS57" s="26"/>
      <c r="FT57" s="31"/>
      <c r="FU57" s="33"/>
      <c r="FV57" s="11"/>
      <c r="FW57" s="15"/>
      <c r="FX57" s="11"/>
      <c r="FY57" s="26"/>
      <c r="FZ57" s="31"/>
      <c r="GA57" s="33"/>
      <c r="GB57" s="11"/>
      <c r="GC57" s="15"/>
      <c r="GD57" s="11"/>
      <c r="GE57" s="26"/>
      <c r="GF57" s="31"/>
      <c r="GG57" s="33"/>
      <c r="GH57" s="11"/>
      <c r="GI57" s="15"/>
      <c r="GJ57" s="11"/>
      <c r="GK57" s="26"/>
      <c r="GL57" s="31"/>
      <c r="GM57" s="33"/>
      <c r="GN57" s="11"/>
      <c r="GO57" s="15"/>
      <c r="GP57" s="11"/>
      <c r="GQ57" s="26"/>
      <c r="GR57" s="31"/>
      <c r="GS57" s="33"/>
      <c r="GT57" s="33"/>
      <c r="GU57" s="33"/>
      <c r="GV57" s="33"/>
      <c r="GW57" s="33"/>
      <c r="GX57" s="33"/>
      <c r="GY57" s="27">
        <f t="shared" si="99"/>
        <v>82.833333333333329</v>
      </c>
      <c r="GZ57" s="26">
        <f t="shared" si="100"/>
        <v>82.833333333333329</v>
      </c>
      <c r="HA57" s="27">
        <f t="shared" ref="HA57:HB62" si="495">AVERAGE(F57,L57,R57,X57,AD57,AJ57,AP57,AV57,BB57,BH57,BN57,BT57,BZ57,CF57,CL57,CR57,CX57,DD57,DJ57,DP57,DV57,EB57,EH57,EN57,ET57,EZ57,FF57,FL57,FR57,FX57,GD57,GJ57,GP57,)</f>
        <v>27.946875000000002</v>
      </c>
      <c r="HB57" s="26">
        <f t="shared" si="495"/>
        <v>20.528749999999999</v>
      </c>
      <c r="HC57" s="27">
        <f t="shared" si="103"/>
        <v>101.52881666666666</v>
      </c>
      <c r="HD57" s="26">
        <f t="shared" si="104"/>
        <v>101.52881666666666</v>
      </c>
      <c r="HE57" s="27">
        <f t="shared" si="105"/>
        <v>29.211473412499998</v>
      </c>
      <c r="HF57" s="26">
        <f t="shared" si="106"/>
        <v>21.791473412499997</v>
      </c>
      <c r="HG57" s="27">
        <f t="shared" si="123"/>
        <v>130.74029007916664</v>
      </c>
      <c r="HH57" s="26">
        <f t="shared" si="108"/>
        <v>130.74029007916664</v>
      </c>
      <c r="HI57" s="27">
        <f t="shared" si="109"/>
        <v>131</v>
      </c>
      <c r="HJ57" s="43">
        <v>3473</v>
      </c>
      <c r="HK57" s="15">
        <v>454963</v>
      </c>
      <c r="HL57" s="15">
        <v>393541.65</v>
      </c>
      <c r="HM57" s="15">
        <v>61421.35</v>
      </c>
    </row>
    <row r="58" spans="1:221" ht="51">
      <c r="A58" s="12" t="s">
        <v>54</v>
      </c>
      <c r="B58" s="13" t="s">
        <v>55</v>
      </c>
      <c r="C58" s="33" t="s">
        <v>161</v>
      </c>
      <c r="D58" s="11"/>
      <c r="E58" s="15"/>
      <c r="F58" s="11"/>
      <c r="G58" s="26"/>
      <c r="H58" s="31"/>
      <c r="I58" s="33">
        <v>40</v>
      </c>
      <c r="J58" s="11"/>
      <c r="K58" s="15"/>
      <c r="L58" s="11"/>
      <c r="M58" s="26"/>
      <c r="N58" s="31"/>
      <c r="O58" s="33">
        <v>40</v>
      </c>
      <c r="P58" s="11"/>
      <c r="Q58" s="15"/>
      <c r="R58" s="11"/>
      <c r="S58" s="26"/>
      <c r="T58" s="31"/>
      <c r="U58" s="33">
        <v>40</v>
      </c>
      <c r="V58" s="11"/>
      <c r="W58" s="15"/>
      <c r="X58" s="11"/>
      <c r="Y58" s="26"/>
      <c r="Z58" s="31"/>
      <c r="AA58" s="33">
        <v>40</v>
      </c>
      <c r="AB58" s="11"/>
      <c r="AC58" s="15"/>
      <c r="AD58" s="11"/>
      <c r="AE58" s="26"/>
      <c r="AF58" s="31"/>
      <c r="AG58" s="33">
        <v>40</v>
      </c>
      <c r="AH58" s="11">
        <v>80.8</v>
      </c>
      <c r="AI58" s="15">
        <f t="shared" si="493"/>
        <v>80.8</v>
      </c>
      <c r="AJ58" s="11">
        <f t="shared" si="333"/>
        <v>8.08</v>
      </c>
      <c r="AK58" s="26">
        <f t="shared" si="316"/>
        <v>7.2719999999999994</v>
      </c>
      <c r="AL58" s="31">
        <f t="shared" si="24"/>
        <v>88.88</v>
      </c>
      <c r="AM58" s="33">
        <v>40</v>
      </c>
      <c r="AN58" s="11"/>
      <c r="AO58" s="15"/>
      <c r="AP58" s="11"/>
      <c r="AQ58" s="26"/>
      <c r="AR58" s="31"/>
      <c r="AS58" s="33"/>
      <c r="AT58" s="11"/>
      <c r="AU58" s="15"/>
      <c r="AV58" s="11"/>
      <c r="AW58" s="26"/>
      <c r="AX58" s="31"/>
      <c r="AY58" s="33"/>
      <c r="AZ58" s="11"/>
      <c r="BA58" s="15"/>
      <c r="BB58" s="11"/>
      <c r="BC58" s="26"/>
      <c r="BD58" s="31"/>
      <c r="BE58" s="33"/>
      <c r="BF58" s="11"/>
      <c r="BG58" s="15"/>
      <c r="BH58" s="11"/>
      <c r="BI58" s="26"/>
      <c r="BJ58" s="31"/>
      <c r="BK58" s="33">
        <v>40</v>
      </c>
      <c r="BL58" s="11"/>
      <c r="BM58" s="15"/>
      <c r="BN58" s="11"/>
      <c r="BO58" s="26"/>
      <c r="BP58" s="31"/>
      <c r="BQ58" s="33"/>
      <c r="BR58" s="11"/>
      <c r="BS58" s="15"/>
      <c r="BT58" s="11"/>
      <c r="BU58" s="26"/>
      <c r="BV58" s="31"/>
      <c r="BW58" s="33"/>
      <c r="BX58" s="11"/>
      <c r="BY58" s="15"/>
      <c r="BZ58" s="11"/>
      <c r="CA58" s="26"/>
      <c r="CB58" s="31"/>
      <c r="CC58" s="33">
        <v>40</v>
      </c>
      <c r="CD58" s="11"/>
      <c r="CE58" s="15"/>
      <c r="CF58" s="11"/>
      <c r="CG58" s="26"/>
      <c r="CH58" s="31"/>
      <c r="CI58" s="33"/>
      <c r="CJ58" s="11"/>
      <c r="CK58" s="15"/>
      <c r="CL58" s="11"/>
      <c r="CM58" s="26"/>
      <c r="CN58" s="31"/>
      <c r="CO58" s="33">
        <v>40</v>
      </c>
      <c r="CP58" s="11"/>
      <c r="CQ58" s="15"/>
      <c r="CR58" s="11"/>
      <c r="CS58" s="26"/>
      <c r="CT58" s="31"/>
      <c r="CU58" s="33"/>
      <c r="CV58" s="11"/>
      <c r="CW58" s="15"/>
      <c r="CX58" s="11"/>
      <c r="CY58" s="26"/>
      <c r="CZ58" s="31"/>
      <c r="DA58" s="33"/>
      <c r="DB58" s="11"/>
      <c r="DC58" s="15"/>
      <c r="DD58" s="11"/>
      <c r="DE58" s="26"/>
      <c r="DF58" s="31"/>
      <c r="DG58" s="33"/>
      <c r="DH58" s="11"/>
      <c r="DI58" s="15"/>
      <c r="DJ58" s="11"/>
      <c r="DK58" s="26"/>
      <c r="DL58" s="31"/>
      <c r="DM58" s="33"/>
      <c r="DN58" s="11"/>
      <c r="DO58" s="15"/>
      <c r="DP58" s="11"/>
      <c r="DQ58" s="26"/>
      <c r="DR58" s="31"/>
      <c r="DS58" s="33"/>
      <c r="DT58" s="11"/>
      <c r="DU58" s="15"/>
      <c r="DV58" s="11"/>
      <c r="DW58" s="26"/>
      <c r="DX58" s="31"/>
      <c r="DY58" s="33">
        <v>40</v>
      </c>
      <c r="DZ58" s="11"/>
      <c r="EA58" s="15"/>
      <c r="EB58" s="11"/>
      <c r="EC58" s="26"/>
      <c r="ED58" s="31"/>
      <c r="EE58" s="33">
        <v>40</v>
      </c>
      <c r="EF58" s="11"/>
      <c r="EG58" s="15"/>
      <c r="EH58" s="11"/>
      <c r="EI58" s="26"/>
      <c r="EJ58" s="31"/>
      <c r="EK58" s="33">
        <v>40</v>
      </c>
      <c r="EL58" s="11"/>
      <c r="EM58" s="15"/>
      <c r="EN58" s="11"/>
      <c r="EO58" s="26"/>
      <c r="EP58" s="31"/>
      <c r="EQ58" s="33">
        <v>15</v>
      </c>
      <c r="ER58" s="11"/>
      <c r="ES58" s="15"/>
      <c r="ET58" s="11"/>
      <c r="EU58" s="26"/>
      <c r="EV58" s="31"/>
      <c r="EW58" s="33">
        <v>40</v>
      </c>
      <c r="EX58" s="11"/>
      <c r="EY58" s="15"/>
      <c r="EZ58" s="11"/>
      <c r="FA58" s="26"/>
      <c r="FB58" s="31"/>
      <c r="FC58" s="33"/>
      <c r="FD58" s="11"/>
      <c r="FE58" s="15"/>
      <c r="FF58" s="11"/>
      <c r="FG58" s="26"/>
      <c r="FH58" s="31"/>
      <c r="FI58" s="33">
        <v>40</v>
      </c>
      <c r="FJ58" s="11"/>
      <c r="FK58" s="15"/>
      <c r="FL58" s="11"/>
      <c r="FM58" s="26"/>
      <c r="FN58" s="31"/>
      <c r="FO58" s="33">
        <v>40</v>
      </c>
      <c r="FP58" s="11"/>
      <c r="FQ58" s="15"/>
      <c r="FR58" s="11"/>
      <c r="FS58" s="26"/>
      <c r="FT58" s="31"/>
      <c r="FU58" s="33"/>
      <c r="FV58" s="11"/>
      <c r="FW58" s="15"/>
      <c r="FX58" s="11"/>
      <c r="FY58" s="26"/>
      <c r="FZ58" s="31"/>
      <c r="GA58" s="33"/>
      <c r="GB58" s="11"/>
      <c r="GC58" s="15"/>
      <c r="GD58" s="11"/>
      <c r="GE58" s="26"/>
      <c r="GF58" s="31"/>
      <c r="GG58" s="33"/>
      <c r="GH58" s="11"/>
      <c r="GI58" s="15"/>
      <c r="GJ58" s="11"/>
      <c r="GK58" s="26"/>
      <c r="GL58" s="31"/>
      <c r="GM58" s="33"/>
      <c r="GN58" s="11"/>
      <c r="GO58" s="15"/>
      <c r="GP58" s="11"/>
      <c r="GQ58" s="26"/>
      <c r="GR58" s="31"/>
      <c r="GS58" s="33"/>
      <c r="GT58" s="33"/>
      <c r="GU58" s="33"/>
      <c r="GV58" s="33"/>
      <c r="GW58" s="33"/>
      <c r="GX58" s="33"/>
      <c r="GY58" s="27">
        <f t="shared" si="99"/>
        <v>80.8</v>
      </c>
      <c r="GZ58" s="26">
        <f t="shared" si="100"/>
        <v>80.8</v>
      </c>
      <c r="HA58" s="27">
        <f t="shared" si="495"/>
        <v>4.04</v>
      </c>
      <c r="HB58" s="26">
        <f t="shared" si="495"/>
        <v>3.6359999999999997</v>
      </c>
      <c r="HC58" s="27">
        <f t="shared" si="103"/>
        <v>99.036559999999994</v>
      </c>
      <c r="HD58" s="26">
        <f t="shared" si="104"/>
        <v>99.036559999999994</v>
      </c>
      <c r="HE58" s="27">
        <f t="shared" si="105"/>
        <v>4.2596503599999984</v>
      </c>
      <c r="HF58" s="26">
        <f t="shared" si="106"/>
        <v>3.8596503599999994</v>
      </c>
      <c r="HG58" s="27">
        <f t="shared" si="123"/>
        <v>103.29621035999999</v>
      </c>
      <c r="HH58" s="26">
        <f t="shared" si="108"/>
        <v>103.29621035999999</v>
      </c>
      <c r="HI58" s="27">
        <f t="shared" si="109"/>
        <v>103</v>
      </c>
      <c r="HJ58" s="43">
        <v>11</v>
      </c>
      <c r="HK58" s="15">
        <v>1133</v>
      </c>
      <c r="HL58" s="15">
        <v>1133</v>
      </c>
      <c r="HM58" s="15">
        <v>0</v>
      </c>
    </row>
    <row r="59" spans="1:221" ht="21.75" customHeight="1">
      <c r="A59" s="12" t="s">
        <v>56</v>
      </c>
      <c r="B59" s="13" t="s">
        <v>35</v>
      </c>
      <c r="C59" s="33" t="s">
        <v>162</v>
      </c>
      <c r="D59" s="11"/>
      <c r="E59" s="15"/>
      <c r="F59" s="11"/>
      <c r="G59" s="26"/>
      <c r="H59" s="31"/>
      <c r="I59" s="33">
        <v>30</v>
      </c>
      <c r="J59" s="11"/>
      <c r="K59" s="15"/>
      <c r="L59" s="11"/>
      <c r="M59" s="26"/>
      <c r="N59" s="31"/>
      <c r="O59" s="33">
        <v>30</v>
      </c>
      <c r="P59" s="11"/>
      <c r="Q59" s="15"/>
      <c r="R59" s="11"/>
      <c r="S59" s="26"/>
      <c r="T59" s="31"/>
      <c r="U59" s="33">
        <v>30</v>
      </c>
      <c r="V59" s="11"/>
      <c r="W59" s="15"/>
      <c r="X59" s="11"/>
      <c r="Y59" s="26"/>
      <c r="Z59" s="31"/>
      <c r="AA59" s="33">
        <v>30</v>
      </c>
      <c r="AB59" s="11"/>
      <c r="AC59" s="15"/>
      <c r="AD59" s="11"/>
      <c r="AE59" s="26"/>
      <c r="AF59" s="31"/>
      <c r="AG59" s="33">
        <v>30</v>
      </c>
      <c r="AH59" s="11">
        <v>60.6</v>
      </c>
      <c r="AI59" s="15">
        <f t="shared" si="493"/>
        <v>60.6</v>
      </c>
      <c r="AJ59" s="11">
        <f t="shared" si="333"/>
        <v>6.0600000000000005</v>
      </c>
      <c r="AK59" s="26">
        <f t="shared" si="316"/>
        <v>5.4539999999999997</v>
      </c>
      <c r="AL59" s="31">
        <f t="shared" si="24"/>
        <v>66.66</v>
      </c>
      <c r="AM59" s="33">
        <v>30</v>
      </c>
      <c r="AN59" s="11"/>
      <c r="AO59" s="15"/>
      <c r="AP59" s="11"/>
      <c r="AQ59" s="26"/>
      <c r="AR59" s="31"/>
      <c r="AS59" s="33">
        <v>30</v>
      </c>
      <c r="AT59" s="11"/>
      <c r="AU59" s="15"/>
      <c r="AV59" s="11"/>
      <c r="AW59" s="26"/>
      <c r="AX59" s="31"/>
      <c r="AY59" s="33"/>
      <c r="AZ59" s="11"/>
      <c r="BA59" s="15"/>
      <c r="BB59" s="11"/>
      <c r="BC59" s="26"/>
      <c r="BD59" s="31"/>
      <c r="BE59" s="33"/>
      <c r="BF59" s="11"/>
      <c r="BG59" s="15"/>
      <c r="BH59" s="11"/>
      <c r="BI59" s="26"/>
      <c r="BJ59" s="31"/>
      <c r="BK59" s="33">
        <v>30</v>
      </c>
      <c r="BL59" s="11"/>
      <c r="BM59" s="15"/>
      <c r="BN59" s="11"/>
      <c r="BO59" s="26"/>
      <c r="BP59" s="31"/>
      <c r="BQ59" s="33"/>
      <c r="BR59" s="11"/>
      <c r="BS59" s="15"/>
      <c r="BT59" s="11"/>
      <c r="BU59" s="26"/>
      <c r="BV59" s="31"/>
      <c r="BW59" s="33"/>
      <c r="BX59" s="11"/>
      <c r="BY59" s="15"/>
      <c r="BZ59" s="11"/>
      <c r="CA59" s="26"/>
      <c r="CB59" s="31"/>
      <c r="CC59" s="33">
        <v>30</v>
      </c>
      <c r="CD59" s="11"/>
      <c r="CE59" s="15"/>
      <c r="CF59" s="11"/>
      <c r="CG59" s="26"/>
      <c r="CH59" s="31"/>
      <c r="CI59" s="33">
        <v>30</v>
      </c>
      <c r="CJ59" s="11"/>
      <c r="CK59" s="15"/>
      <c r="CL59" s="11"/>
      <c r="CM59" s="26"/>
      <c r="CN59" s="31"/>
      <c r="CO59" s="33">
        <v>30</v>
      </c>
      <c r="CP59" s="11"/>
      <c r="CQ59" s="15"/>
      <c r="CR59" s="11"/>
      <c r="CS59" s="26"/>
      <c r="CT59" s="31"/>
      <c r="CU59" s="33"/>
      <c r="CV59" s="11"/>
      <c r="CW59" s="15"/>
      <c r="CX59" s="11"/>
      <c r="CY59" s="26"/>
      <c r="CZ59" s="31"/>
      <c r="DA59" s="33"/>
      <c r="DB59" s="11"/>
      <c r="DC59" s="15"/>
      <c r="DD59" s="11"/>
      <c r="DE59" s="26"/>
      <c r="DF59" s="31"/>
      <c r="DG59" s="33"/>
      <c r="DH59" s="11"/>
      <c r="DI59" s="15"/>
      <c r="DJ59" s="11"/>
      <c r="DK59" s="26"/>
      <c r="DL59" s="31"/>
      <c r="DM59" s="33"/>
      <c r="DN59" s="11"/>
      <c r="DO59" s="15"/>
      <c r="DP59" s="11"/>
      <c r="DQ59" s="26"/>
      <c r="DR59" s="31"/>
      <c r="DS59" s="33"/>
      <c r="DT59" s="11">
        <v>87.3</v>
      </c>
      <c r="DU59" s="15">
        <f>DT59</f>
        <v>87.3</v>
      </c>
      <c r="DV59" s="11">
        <f t="shared" ref="DV59" si="496">DT59*0.43</f>
        <v>37.539000000000001</v>
      </c>
      <c r="DW59" s="26">
        <f>DT59*0.33</f>
        <v>28.809000000000001</v>
      </c>
      <c r="DX59" s="31">
        <f t="shared" si="68"/>
        <v>124.839</v>
      </c>
      <c r="DY59" s="33">
        <v>30</v>
      </c>
      <c r="DZ59" s="11"/>
      <c r="EA59" s="15"/>
      <c r="EB59" s="11"/>
      <c r="EC59" s="26"/>
      <c r="ED59" s="31"/>
      <c r="EE59" s="33">
        <v>30</v>
      </c>
      <c r="EF59" s="11"/>
      <c r="EG59" s="15"/>
      <c r="EH59" s="11"/>
      <c r="EI59" s="26"/>
      <c r="EJ59" s="31"/>
      <c r="EK59" s="33">
        <v>30</v>
      </c>
      <c r="EL59" s="11"/>
      <c r="EM59" s="15"/>
      <c r="EN59" s="11"/>
      <c r="EO59" s="26"/>
      <c r="EP59" s="31"/>
      <c r="EQ59" s="33">
        <v>15</v>
      </c>
      <c r="ER59" s="11"/>
      <c r="ES59" s="15"/>
      <c r="ET59" s="11"/>
      <c r="EU59" s="26"/>
      <c r="EV59" s="31"/>
      <c r="EW59" s="33">
        <v>30</v>
      </c>
      <c r="EX59" s="11"/>
      <c r="EY59" s="15"/>
      <c r="EZ59" s="11"/>
      <c r="FA59" s="26"/>
      <c r="FB59" s="31"/>
      <c r="FC59" s="33"/>
      <c r="FD59" s="11"/>
      <c r="FE59" s="15"/>
      <c r="FF59" s="11"/>
      <c r="FG59" s="26"/>
      <c r="FH59" s="31"/>
      <c r="FI59" s="33">
        <v>30</v>
      </c>
      <c r="FJ59" s="11"/>
      <c r="FK59" s="15"/>
      <c r="FL59" s="11"/>
      <c r="FM59" s="26"/>
      <c r="FN59" s="31"/>
      <c r="FO59" s="33">
        <v>30</v>
      </c>
      <c r="FP59" s="11"/>
      <c r="FQ59" s="15"/>
      <c r="FR59" s="11"/>
      <c r="FS59" s="26"/>
      <c r="FT59" s="31"/>
      <c r="FU59" s="33"/>
      <c r="FV59" s="11"/>
      <c r="FW59" s="15"/>
      <c r="FX59" s="11"/>
      <c r="FY59" s="26"/>
      <c r="FZ59" s="31"/>
      <c r="GA59" s="33"/>
      <c r="GB59" s="11"/>
      <c r="GC59" s="15"/>
      <c r="GD59" s="11"/>
      <c r="GE59" s="26"/>
      <c r="GF59" s="31"/>
      <c r="GG59" s="33"/>
      <c r="GH59" s="11"/>
      <c r="GI59" s="15"/>
      <c r="GJ59" s="11"/>
      <c r="GK59" s="26"/>
      <c r="GL59" s="31"/>
      <c r="GM59" s="33">
        <v>30</v>
      </c>
      <c r="GN59" s="11"/>
      <c r="GO59" s="15"/>
      <c r="GP59" s="11"/>
      <c r="GQ59" s="26"/>
      <c r="GR59" s="31"/>
      <c r="GS59" s="33"/>
      <c r="GT59" s="33"/>
      <c r="GU59" s="33"/>
      <c r="GV59" s="33"/>
      <c r="GW59" s="33"/>
      <c r="GX59" s="33"/>
      <c r="GY59" s="27">
        <f t="shared" si="99"/>
        <v>73.95</v>
      </c>
      <c r="GZ59" s="26">
        <f t="shared" si="100"/>
        <v>73.95</v>
      </c>
      <c r="HA59" s="27">
        <f t="shared" si="495"/>
        <v>14.533000000000001</v>
      </c>
      <c r="HB59" s="26">
        <f t="shared" si="495"/>
        <v>11.420999999999999</v>
      </c>
      <c r="HC59" s="27">
        <f t="shared" si="103"/>
        <v>90.640515000000008</v>
      </c>
      <c r="HD59" s="26">
        <f t="shared" si="104"/>
        <v>90.640515000000008</v>
      </c>
      <c r="HE59" s="27">
        <f t="shared" si="105"/>
        <v>15.233505709999998</v>
      </c>
      <c r="HF59" s="26">
        <f t="shared" si="106"/>
        <v>12.123505709999998</v>
      </c>
      <c r="HG59" s="27">
        <f t="shared" si="123"/>
        <v>105.87402071000001</v>
      </c>
      <c r="HH59" s="26">
        <f t="shared" si="108"/>
        <v>105.87402071000001</v>
      </c>
      <c r="HI59" s="27">
        <f t="shared" si="109"/>
        <v>106</v>
      </c>
      <c r="HJ59" s="43">
        <v>6</v>
      </c>
      <c r="HK59" s="15">
        <v>636.00428000000011</v>
      </c>
      <c r="HL59" s="15">
        <v>605.79428000000007</v>
      </c>
      <c r="HM59" s="15">
        <v>30.21</v>
      </c>
    </row>
    <row r="60" spans="1:221">
      <c r="A60" s="12" t="s">
        <v>107</v>
      </c>
      <c r="B60" s="13" t="s">
        <v>108</v>
      </c>
      <c r="C60" s="33">
        <v>45</v>
      </c>
      <c r="D60" s="11">
        <v>287.55</v>
      </c>
      <c r="E60" s="15">
        <v>56.63</v>
      </c>
      <c r="F60" s="11">
        <v>66.14</v>
      </c>
      <c r="G60" s="26">
        <f t="shared" ref="G60:G62" si="497">D60*0.22</f>
        <v>63.261000000000003</v>
      </c>
      <c r="H60" s="31">
        <f t="shared" si="4"/>
        <v>353.69</v>
      </c>
      <c r="I60" s="33"/>
      <c r="J60" s="11"/>
      <c r="K60" s="15"/>
      <c r="L60" s="11"/>
      <c r="M60" s="26"/>
      <c r="N60" s="31"/>
      <c r="O60" s="33">
        <v>45</v>
      </c>
      <c r="P60" s="11"/>
      <c r="Q60" s="15"/>
      <c r="R60" s="11"/>
      <c r="S60" s="26"/>
      <c r="T60" s="31"/>
      <c r="U60" s="33"/>
      <c r="V60" s="11"/>
      <c r="W60" s="15"/>
      <c r="X60" s="11"/>
      <c r="Y60" s="26"/>
      <c r="Z60" s="31"/>
      <c r="AA60" s="33"/>
      <c r="AB60" s="11"/>
      <c r="AC60" s="15"/>
      <c r="AD60" s="11"/>
      <c r="AE60" s="26"/>
      <c r="AF60" s="31"/>
      <c r="AG60" s="33">
        <v>45</v>
      </c>
      <c r="AH60" s="11"/>
      <c r="AI60" s="15"/>
      <c r="AJ60" s="11"/>
      <c r="AK60" s="26"/>
      <c r="AL60" s="31"/>
      <c r="AM60" s="33">
        <v>45</v>
      </c>
      <c r="AN60" s="11"/>
      <c r="AO60" s="15"/>
      <c r="AP60" s="11"/>
      <c r="AQ60" s="26"/>
      <c r="AR60" s="31"/>
      <c r="AS60" s="33"/>
      <c r="AT60" s="11"/>
      <c r="AU60" s="15"/>
      <c r="AV60" s="11"/>
      <c r="AW60" s="26"/>
      <c r="AX60" s="31"/>
      <c r="AY60" s="33"/>
      <c r="AZ60" s="11"/>
      <c r="BA60" s="15"/>
      <c r="BB60" s="11"/>
      <c r="BC60" s="26"/>
      <c r="BD60" s="31"/>
      <c r="BE60" s="33"/>
      <c r="BF60" s="11"/>
      <c r="BG60" s="15"/>
      <c r="BH60" s="11"/>
      <c r="BI60" s="26"/>
      <c r="BJ60" s="31"/>
      <c r="BK60" s="33">
        <v>45</v>
      </c>
      <c r="BL60" s="11"/>
      <c r="BM60" s="15"/>
      <c r="BN60" s="11"/>
      <c r="BO60" s="26"/>
      <c r="BP60" s="31"/>
      <c r="BQ60" s="33"/>
      <c r="BR60" s="11"/>
      <c r="BS60" s="15"/>
      <c r="BT60" s="11"/>
      <c r="BU60" s="26"/>
      <c r="BV60" s="31"/>
      <c r="BW60" s="33"/>
      <c r="BX60" s="11"/>
      <c r="BY60" s="15"/>
      <c r="BZ60" s="11"/>
      <c r="CA60" s="26"/>
      <c r="CB60" s="31"/>
      <c r="CC60" s="33">
        <v>45</v>
      </c>
      <c r="CD60" s="11"/>
      <c r="CE60" s="15"/>
      <c r="CF60" s="11"/>
      <c r="CG60" s="26"/>
      <c r="CH60" s="31"/>
      <c r="CI60" s="33">
        <v>45</v>
      </c>
      <c r="CJ60" s="11"/>
      <c r="CK60" s="15"/>
      <c r="CL60" s="11"/>
      <c r="CM60" s="26"/>
      <c r="CN60" s="31"/>
      <c r="CO60" s="33"/>
      <c r="CP60" s="11"/>
      <c r="CQ60" s="15"/>
      <c r="CR60" s="11"/>
      <c r="CS60" s="26"/>
      <c r="CT60" s="31"/>
      <c r="CU60" s="33"/>
      <c r="CV60" s="11"/>
      <c r="CW60" s="15"/>
      <c r="CX60" s="11"/>
      <c r="CY60" s="26"/>
      <c r="CZ60" s="31"/>
      <c r="DA60" s="33"/>
      <c r="DB60" s="11"/>
      <c r="DC60" s="15"/>
      <c r="DD60" s="11"/>
      <c r="DE60" s="26"/>
      <c r="DF60" s="31"/>
      <c r="DG60" s="33"/>
      <c r="DH60" s="11"/>
      <c r="DI60" s="15"/>
      <c r="DJ60" s="11"/>
      <c r="DK60" s="26"/>
      <c r="DL60" s="31"/>
      <c r="DM60" s="33"/>
      <c r="DN60" s="11"/>
      <c r="DO60" s="15"/>
      <c r="DP60" s="11"/>
      <c r="DQ60" s="26"/>
      <c r="DR60" s="31"/>
      <c r="DS60" s="33"/>
      <c r="DT60" s="11"/>
      <c r="DU60" s="15"/>
      <c r="DV60" s="11"/>
      <c r="DW60" s="26"/>
      <c r="DX60" s="31"/>
      <c r="DY60" s="33"/>
      <c r="DZ60" s="11"/>
      <c r="EA60" s="15"/>
      <c r="EB60" s="11"/>
      <c r="EC60" s="26"/>
      <c r="ED60" s="31"/>
      <c r="EE60" s="33">
        <v>45</v>
      </c>
      <c r="EF60" s="11"/>
      <c r="EG60" s="15"/>
      <c r="EH60" s="11"/>
      <c r="EI60" s="26"/>
      <c r="EJ60" s="31"/>
      <c r="EK60" s="33">
        <v>45</v>
      </c>
      <c r="EL60" s="11"/>
      <c r="EM60" s="15"/>
      <c r="EN60" s="11"/>
      <c r="EO60" s="26"/>
      <c r="EP60" s="31"/>
      <c r="EQ60" s="33">
        <v>30</v>
      </c>
      <c r="ER60" s="11"/>
      <c r="ES60" s="15"/>
      <c r="ET60" s="11"/>
      <c r="EU60" s="26"/>
      <c r="EV60" s="31"/>
      <c r="EW60" s="33">
        <v>45</v>
      </c>
      <c r="EX60" s="11"/>
      <c r="EY60" s="15"/>
      <c r="EZ60" s="11"/>
      <c r="FA60" s="26"/>
      <c r="FB60" s="31"/>
      <c r="FC60" s="33"/>
      <c r="FD60" s="11"/>
      <c r="FE60" s="15"/>
      <c r="FF60" s="11"/>
      <c r="FG60" s="26"/>
      <c r="FH60" s="31"/>
      <c r="FI60" s="33">
        <v>45</v>
      </c>
      <c r="FJ60" s="11"/>
      <c r="FK60" s="15"/>
      <c r="FL60" s="11"/>
      <c r="FM60" s="26"/>
      <c r="FN60" s="31"/>
      <c r="FO60" s="33">
        <v>45</v>
      </c>
      <c r="FP60" s="11"/>
      <c r="FQ60" s="15"/>
      <c r="FR60" s="11"/>
      <c r="FS60" s="26"/>
      <c r="FT60" s="31"/>
      <c r="FU60" s="33"/>
      <c r="FV60" s="11"/>
      <c r="FW60" s="15"/>
      <c r="FX60" s="11"/>
      <c r="FY60" s="26"/>
      <c r="FZ60" s="31"/>
      <c r="GA60" s="33"/>
      <c r="GB60" s="11"/>
      <c r="GC60" s="15"/>
      <c r="GD60" s="11"/>
      <c r="GE60" s="26"/>
      <c r="GF60" s="31"/>
      <c r="GG60" s="33"/>
      <c r="GH60" s="11"/>
      <c r="GI60" s="15"/>
      <c r="GJ60" s="11"/>
      <c r="GK60" s="26"/>
      <c r="GL60" s="31"/>
      <c r="GM60" s="33"/>
      <c r="GN60" s="11"/>
      <c r="GO60" s="15"/>
      <c r="GP60" s="11"/>
      <c r="GQ60" s="26"/>
      <c r="GR60" s="31"/>
      <c r="GS60" s="33"/>
      <c r="GT60" s="33"/>
      <c r="GU60" s="33"/>
      <c r="GV60" s="33"/>
      <c r="GW60" s="33"/>
      <c r="GX60" s="33"/>
      <c r="GY60" s="27">
        <f t="shared" si="99"/>
        <v>287.55</v>
      </c>
      <c r="GZ60" s="26">
        <f t="shared" si="100"/>
        <v>56.63</v>
      </c>
      <c r="HA60" s="27">
        <f t="shared" si="495"/>
        <v>33.07</v>
      </c>
      <c r="HB60" s="26">
        <f t="shared" si="495"/>
        <v>31.630500000000001</v>
      </c>
      <c r="HC60" s="27">
        <f t="shared" si="103"/>
        <v>300.33139100000005</v>
      </c>
      <c r="HD60" s="26">
        <f t="shared" si="104"/>
        <v>69.411391000000009</v>
      </c>
      <c r="HE60" s="27">
        <f t="shared" si="105"/>
        <v>35.016092055000001</v>
      </c>
      <c r="HF60" s="26">
        <f t="shared" si="106"/>
        <v>33.576092054999997</v>
      </c>
      <c r="HG60" s="27">
        <f t="shared" si="123"/>
        <v>335.34748305500005</v>
      </c>
      <c r="HH60" s="26">
        <f t="shared" si="108"/>
        <v>335.34748305500005</v>
      </c>
      <c r="HI60" s="27">
        <f t="shared" si="109"/>
        <v>335</v>
      </c>
      <c r="HJ60" s="43">
        <v>8910</v>
      </c>
      <c r="HK60" s="15">
        <v>2984849.9955234323</v>
      </c>
      <c r="HL60" s="15">
        <v>2582994.505523432</v>
      </c>
      <c r="HM60" s="15">
        <v>401855.49</v>
      </c>
    </row>
    <row r="61" spans="1:221" ht="36" customHeight="1">
      <c r="A61" s="12" t="s">
        <v>57</v>
      </c>
      <c r="B61" s="13" t="s">
        <v>63</v>
      </c>
      <c r="C61" s="33" t="s">
        <v>163</v>
      </c>
      <c r="D61" s="11">
        <v>97.95</v>
      </c>
      <c r="E61" s="15">
        <f t="shared" ref="E61:E62" si="498">AVERAGE(D61:D61)</f>
        <v>97.95</v>
      </c>
      <c r="F61" s="11">
        <v>22.53</v>
      </c>
      <c r="G61" s="26">
        <f t="shared" si="497"/>
        <v>21.548999999999999</v>
      </c>
      <c r="H61" s="31">
        <f t="shared" si="4"/>
        <v>120.48</v>
      </c>
      <c r="I61" s="33">
        <v>15</v>
      </c>
      <c r="J61" s="11"/>
      <c r="K61" s="15"/>
      <c r="L61" s="11"/>
      <c r="M61" s="26"/>
      <c r="N61" s="31"/>
      <c r="O61" s="33">
        <v>15</v>
      </c>
      <c r="P61" s="11">
        <v>58.8</v>
      </c>
      <c r="Q61" s="15">
        <f>P61</f>
        <v>58.8</v>
      </c>
      <c r="R61" s="11">
        <f t="shared" ref="R61:R64" si="499">P61*0.21</f>
        <v>12.347999999999999</v>
      </c>
      <c r="S61" s="26">
        <f t="shared" ref="S61:S62" si="500">P61*0.18</f>
        <v>10.584</v>
      </c>
      <c r="T61" s="31">
        <f t="shared" si="12"/>
        <v>71.147999999999996</v>
      </c>
      <c r="U61" s="33">
        <v>15</v>
      </c>
      <c r="V61" s="11"/>
      <c r="W61" s="15"/>
      <c r="X61" s="11"/>
      <c r="Y61" s="26"/>
      <c r="Z61" s="31"/>
      <c r="AA61" s="33">
        <v>15</v>
      </c>
      <c r="AB61" s="11"/>
      <c r="AC61" s="15"/>
      <c r="AD61" s="11"/>
      <c r="AE61" s="26"/>
      <c r="AF61" s="31"/>
      <c r="AG61" s="33">
        <v>15</v>
      </c>
      <c r="AH61" s="11">
        <v>30.3</v>
      </c>
      <c r="AI61" s="15">
        <f t="shared" si="493"/>
        <v>30.3</v>
      </c>
      <c r="AJ61" s="11">
        <f t="shared" si="333"/>
        <v>3.0300000000000002</v>
      </c>
      <c r="AK61" s="26">
        <f t="shared" si="316"/>
        <v>2.7269999999999999</v>
      </c>
      <c r="AL61" s="31">
        <f t="shared" si="24"/>
        <v>33.33</v>
      </c>
      <c r="AM61" s="33">
        <v>15</v>
      </c>
      <c r="AN61" s="11"/>
      <c r="AO61" s="15"/>
      <c r="AP61" s="11"/>
      <c r="AQ61" s="26"/>
      <c r="AR61" s="31"/>
      <c r="AS61" s="33">
        <v>15</v>
      </c>
      <c r="AT61" s="11"/>
      <c r="AU61" s="15"/>
      <c r="AV61" s="11"/>
      <c r="AW61" s="26"/>
      <c r="AX61" s="31"/>
      <c r="AY61" s="33"/>
      <c r="AZ61" s="11">
        <v>67.650000000000006</v>
      </c>
      <c r="BA61" s="15">
        <f t="shared" ref="BA61:BA62" si="501">AZ61</f>
        <v>67.650000000000006</v>
      </c>
      <c r="BB61" s="11">
        <f t="shared" ref="BB61:BB62" si="502">AZ61*0.41</f>
        <v>27.736499999999999</v>
      </c>
      <c r="BC61" s="26">
        <f t="shared" ref="BC61:BC62" si="503">AZ61*0.36</f>
        <v>24.354000000000003</v>
      </c>
      <c r="BD61" s="31">
        <f t="shared" si="36"/>
        <v>95.386500000000012</v>
      </c>
      <c r="BE61" s="33">
        <v>15</v>
      </c>
      <c r="BF61" s="11">
        <v>69.900000000000006</v>
      </c>
      <c r="BG61" s="15">
        <f>BF61</f>
        <v>69.900000000000006</v>
      </c>
      <c r="BH61" s="11">
        <f t="shared" ref="BH61:BH62" si="504">BF61*0.37</f>
        <v>25.863000000000003</v>
      </c>
      <c r="BI61" s="26">
        <f t="shared" ref="BI61:BI62" si="505">BF61*0.29</f>
        <v>20.271000000000001</v>
      </c>
      <c r="BJ61" s="31">
        <f t="shared" si="38"/>
        <v>95.763000000000005</v>
      </c>
      <c r="BK61" s="33">
        <v>15</v>
      </c>
      <c r="BL61" s="11">
        <v>64.8</v>
      </c>
      <c r="BM61" s="15">
        <f>BL61</f>
        <v>64.8</v>
      </c>
      <c r="BN61" s="11">
        <f t="shared" ref="BN61:BN62" si="506">BL61*0.35</f>
        <v>22.679999999999996</v>
      </c>
      <c r="BO61" s="26">
        <f t="shared" ref="BO61:BO62" si="507">BL61*0.26</f>
        <v>16.847999999999999</v>
      </c>
      <c r="BP61" s="31">
        <f t="shared" si="42"/>
        <v>87.47999999999999</v>
      </c>
      <c r="BQ61" s="33"/>
      <c r="BR61" s="11"/>
      <c r="BS61" s="15"/>
      <c r="BT61" s="11"/>
      <c r="BU61" s="26"/>
      <c r="BV61" s="31"/>
      <c r="BW61" s="33"/>
      <c r="BX61" s="11"/>
      <c r="BY61" s="15"/>
      <c r="BZ61" s="11"/>
      <c r="CA61" s="26"/>
      <c r="CB61" s="31"/>
      <c r="CC61" s="33">
        <v>15</v>
      </c>
      <c r="CD61" s="11"/>
      <c r="CE61" s="15"/>
      <c r="CF61" s="11"/>
      <c r="CG61" s="26"/>
      <c r="CH61" s="31"/>
      <c r="CI61" s="33">
        <v>15</v>
      </c>
      <c r="CJ61" s="11">
        <v>36.9</v>
      </c>
      <c r="CK61" s="15">
        <f>CJ61</f>
        <v>36.9</v>
      </c>
      <c r="CL61" s="11">
        <f t="shared" ref="CL61:CL62" si="508">CJ61*0.28</f>
        <v>10.332000000000001</v>
      </c>
      <c r="CM61" s="26">
        <f t="shared" ref="CM61:CM62" si="509">CJ61*0.22</f>
        <v>8.1180000000000003</v>
      </c>
      <c r="CN61" s="31">
        <f t="shared" si="53"/>
        <v>47.231999999999999</v>
      </c>
      <c r="CO61" s="33">
        <v>15</v>
      </c>
      <c r="CP61" s="11"/>
      <c r="CQ61" s="15"/>
      <c r="CR61" s="11"/>
      <c r="CS61" s="26"/>
      <c r="CT61" s="31"/>
      <c r="CU61" s="33"/>
      <c r="CV61" s="11"/>
      <c r="CW61" s="15"/>
      <c r="CX61" s="11"/>
      <c r="CY61" s="26"/>
      <c r="CZ61" s="31"/>
      <c r="DA61" s="33">
        <v>15</v>
      </c>
      <c r="DB61" s="11">
        <v>51</v>
      </c>
      <c r="DC61" s="15">
        <f t="shared" ref="DC61:DC62" si="510">DB61</f>
        <v>51</v>
      </c>
      <c r="DD61" s="11">
        <f t="shared" ref="DD61:DD62" si="511">DB61*0.64</f>
        <v>32.64</v>
      </c>
      <c r="DE61" s="26">
        <f t="shared" ref="DE61:DE62" si="512">DB61*0.52</f>
        <v>26.52</v>
      </c>
      <c r="DF61" s="31">
        <f t="shared" si="60"/>
        <v>83.64</v>
      </c>
      <c r="DG61" s="33"/>
      <c r="DH61" s="11"/>
      <c r="DI61" s="15"/>
      <c r="DJ61" s="11"/>
      <c r="DK61" s="26"/>
      <c r="DL61" s="31"/>
      <c r="DM61" s="33"/>
      <c r="DN61" s="11"/>
      <c r="DO61" s="15"/>
      <c r="DP61" s="11"/>
      <c r="DQ61" s="26"/>
      <c r="DR61" s="31"/>
      <c r="DS61" s="33">
        <v>15</v>
      </c>
      <c r="DT61" s="11">
        <v>45</v>
      </c>
      <c r="DU61" s="15">
        <f>DT61</f>
        <v>45</v>
      </c>
      <c r="DV61" s="11">
        <f t="shared" ref="DV61:DV62" si="513">DT61*0.43</f>
        <v>19.350000000000001</v>
      </c>
      <c r="DW61" s="26">
        <f t="shared" ref="DW61:DW62" si="514">DT61*0.33</f>
        <v>14.850000000000001</v>
      </c>
      <c r="DX61" s="31">
        <f t="shared" si="68"/>
        <v>64.349999999999994</v>
      </c>
      <c r="DY61" s="33">
        <v>15</v>
      </c>
      <c r="DZ61" s="11"/>
      <c r="EA61" s="15"/>
      <c r="EB61" s="11"/>
      <c r="EC61" s="26"/>
      <c r="ED61" s="31"/>
      <c r="EE61" s="33">
        <v>15</v>
      </c>
      <c r="EF61" s="11">
        <v>78.150000000000006</v>
      </c>
      <c r="EG61" s="15">
        <f>EF61</f>
        <v>78.150000000000006</v>
      </c>
      <c r="EH61" s="11">
        <f t="shared" ref="EH61:EH62" si="515">EF61*0.65</f>
        <v>50.797500000000007</v>
      </c>
      <c r="EI61" s="26">
        <f t="shared" ref="EI61:EI62" si="516">EF61*0.49</f>
        <v>38.293500000000002</v>
      </c>
      <c r="EJ61" s="31">
        <f t="shared" si="74"/>
        <v>128.94750000000002</v>
      </c>
      <c r="EK61" s="33">
        <v>15</v>
      </c>
      <c r="EL61" s="11">
        <v>57.6</v>
      </c>
      <c r="EM61" s="15">
        <f>EL61</f>
        <v>57.6</v>
      </c>
      <c r="EN61" s="11">
        <f t="shared" ref="EN61:EN62" si="517">EL61*0.35</f>
        <v>20.16</v>
      </c>
      <c r="EO61" s="26">
        <f t="shared" ref="EO61:EO62" si="518">EL61*0.28</f>
        <v>16.128000000000004</v>
      </c>
      <c r="EP61" s="31">
        <f t="shared" si="75"/>
        <v>77.760000000000005</v>
      </c>
      <c r="EQ61" s="33">
        <v>15</v>
      </c>
      <c r="ER61" s="11">
        <v>88.5</v>
      </c>
      <c r="ES61" s="15">
        <f>ER61</f>
        <v>88.5</v>
      </c>
      <c r="ET61" s="11">
        <f t="shared" ref="ET61" si="519">ER61*0.17</f>
        <v>15.045000000000002</v>
      </c>
      <c r="EU61" s="26">
        <f t="shared" ref="EU61" si="520">ER61*0.15</f>
        <v>13.275</v>
      </c>
      <c r="EV61" s="31">
        <f t="shared" si="78"/>
        <v>103.545</v>
      </c>
      <c r="EW61" s="33">
        <v>15</v>
      </c>
      <c r="EX61" s="11"/>
      <c r="EY61" s="15"/>
      <c r="EZ61" s="11"/>
      <c r="FA61" s="26"/>
      <c r="FB61" s="31"/>
      <c r="FC61" s="33"/>
      <c r="FD61" s="11"/>
      <c r="FE61" s="15"/>
      <c r="FF61" s="11"/>
      <c r="FG61" s="26"/>
      <c r="FH61" s="31"/>
      <c r="FI61" s="33">
        <v>15</v>
      </c>
      <c r="FJ61" s="11">
        <v>79.95</v>
      </c>
      <c r="FK61" s="15">
        <f>FJ61</f>
        <v>79.95</v>
      </c>
      <c r="FL61" s="11">
        <f t="shared" ref="FL61:FL62" si="521">FJ61*0.51</f>
        <v>40.774500000000003</v>
      </c>
      <c r="FM61" s="26">
        <f t="shared" ref="FM61:FM62" si="522">FJ61*0.49</f>
        <v>39.1755</v>
      </c>
      <c r="FN61" s="31">
        <f t="shared" si="87"/>
        <v>120.72450000000001</v>
      </c>
      <c r="FO61" s="33">
        <v>15</v>
      </c>
      <c r="FP61" s="11"/>
      <c r="FQ61" s="15"/>
      <c r="FR61" s="11"/>
      <c r="FS61" s="26"/>
      <c r="FT61" s="31"/>
      <c r="FU61" s="33"/>
      <c r="FV61" s="11">
        <v>48</v>
      </c>
      <c r="FW61" s="15">
        <f t="shared" ref="FW61:FW64" si="523">FV61</f>
        <v>48</v>
      </c>
      <c r="FX61" s="11">
        <f t="shared" ref="FX61:FX62" si="524">FV61*0.47</f>
        <v>22.56</v>
      </c>
      <c r="FY61" s="26">
        <f t="shared" ref="FY61:FY62" si="525">FV61*0.37</f>
        <v>17.759999999999998</v>
      </c>
      <c r="FZ61" s="31">
        <f t="shared" si="92"/>
        <v>70.56</v>
      </c>
      <c r="GA61" s="33"/>
      <c r="GB61" s="11">
        <v>48.45</v>
      </c>
      <c r="GC61" s="15">
        <f t="shared" ref="GC61:GC62" si="526">GB61</f>
        <v>48.45</v>
      </c>
      <c r="GD61" s="11">
        <f t="shared" ref="GD61:GE64" si="527">GB61*0.19</f>
        <v>9.2055000000000007</v>
      </c>
      <c r="GE61" s="26">
        <f t="shared" si="527"/>
        <v>9.2055000000000007</v>
      </c>
      <c r="GF61" s="31">
        <f t="shared" ref="GF61:GF62" si="528">GB61+GD61</f>
        <v>57.655500000000004</v>
      </c>
      <c r="GG61" s="33"/>
      <c r="GH61" s="11"/>
      <c r="GI61" s="15"/>
      <c r="GJ61" s="11"/>
      <c r="GK61" s="26"/>
      <c r="GL61" s="31"/>
      <c r="GM61" s="33">
        <v>15</v>
      </c>
      <c r="GN61" s="11">
        <v>72</v>
      </c>
      <c r="GO61" s="15">
        <f>GN61</f>
        <v>72</v>
      </c>
      <c r="GP61" s="11">
        <f t="shared" ref="GP61:GP62" si="529">GN61*0.27</f>
        <v>19.440000000000001</v>
      </c>
      <c r="GQ61" s="26">
        <f t="shared" ref="GQ61:GQ62" si="530">GN61*0.26</f>
        <v>18.72</v>
      </c>
      <c r="GR61" s="31">
        <f t="shared" si="122"/>
        <v>91.44</v>
      </c>
      <c r="GS61" s="33"/>
      <c r="GT61" s="33"/>
      <c r="GU61" s="33"/>
      <c r="GV61" s="33"/>
      <c r="GW61" s="33"/>
      <c r="GX61" s="33"/>
      <c r="GY61" s="27">
        <f t="shared" si="99"/>
        <v>62.184375000000003</v>
      </c>
      <c r="GZ61" s="26">
        <f t="shared" si="100"/>
        <v>62.184375000000003</v>
      </c>
      <c r="HA61" s="27">
        <f t="shared" si="495"/>
        <v>20.852470588235295</v>
      </c>
      <c r="HB61" s="26">
        <f t="shared" si="495"/>
        <v>17.551676470588237</v>
      </c>
      <c r="HC61" s="27">
        <f t="shared" si="103"/>
        <v>76.219388437499987</v>
      </c>
      <c r="HD61" s="26">
        <f t="shared" si="104"/>
        <v>76.219388437500001</v>
      </c>
      <c r="HE61" s="27">
        <f t="shared" si="105"/>
        <v>21.93128009029412</v>
      </c>
      <c r="HF61" s="26">
        <f t="shared" si="106"/>
        <v>18.631280090294119</v>
      </c>
      <c r="HG61" s="27">
        <f t="shared" si="123"/>
        <v>98.15066852779411</v>
      </c>
      <c r="HH61" s="26">
        <f t="shared" si="108"/>
        <v>98.15066852779411</v>
      </c>
      <c r="HI61" s="27">
        <f t="shared" si="109"/>
        <v>98</v>
      </c>
      <c r="HJ61" s="43">
        <v>20466</v>
      </c>
      <c r="HK61" s="15">
        <v>2005668.003014256</v>
      </c>
      <c r="HL61" s="15">
        <v>1834000.1630142559</v>
      </c>
      <c r="HM61" s="15">
        <v>171667.84</v>
      </c>
    </row>
    <row r="62" spans="1:221" s="16" customFormat="1" ht="30" customHeight="1">
      <c r="A62" s="12" t="s">
        <v>58</v>
      </c>
      <c r="B62" s="13" t="s">
        <v>109</v>
      </c>
      <c r="C62" s="33">
        <v>60</v>
      </c>
      <c r="D62" s="11">
        <v>203.4</v>
      </c>
      <c r="E62" s="15">
        <f t="shared" si="498"/>
        <v>203.4</v>
      </c>
      <c r="F62" s="11">
        <v>46.78</v>
      </c>
      <c r="G62" s="26">
        <f t="shared" si="497"/>
        <v>44.748000000000005</v>
      </c>
      <c r="H62" s="31">
        <f t="shared" si="4"/>
        <v>250.18</v>
      </c>
      <c r="I62" s="33">
        <v>60</v>
      </c>
      <c r="J62" s="11">
        <v>183.6</v>
      </c>
      <c r="K62" s="15">
        <f t="shared" ref="K62" si="531">J62</f>
        <v>183.6</v>
      </c>
      <c r="L62" s="11">
        <f t="shared" si="6"/>
        <v>55.08</v>
      </c>
      <c r="M62" s="26">
        <f t="shared" ref="M62" si="532">J62*0.19</f>
        <v>34.884</v>
      </c>
      <c r="N62" s="31">
        <f t="shared" si="8"/>
        <v>238.68</v>
      </c>
      <c r="O62" s="33">
        <v>60</v>
      </c>
      <c r="P62" s="11">
        <v>235.2</v>
      </c>
      <c r="Q62" s="15">
        <f>P62</f>
        <v>235.2</v>
      </c>
      <c r="R62" s="11">
        <f t="shared" si="499"/>
        <v>49.391999999999996</v>
      </c>
      <c r="S62" s="26">
        <f t="shared" si="500"/>
        <v>42.335999999999999</v>
      </c>
      <c r="T62" s="31">
        <f t="shared" si="12"/>
        <v>284.59199999999998</v>
      </c>
      <c r="U62" s="33">
        <v>60</v>
      </c>
      <c r="V62" s="11"/>
      <c r="W62" s="15"/>
      <c r="X62" s="11"/>
      <c r="Y62" s="26"/>
      <c r="Z62" s="31"/>
      <c r="AA62" s="33">
        <v>60</v>
      </c>
      <c r="AB62" s="11"/>
      <c r="AC62" s="15"/>
      <c r="AD62" s="11"/>
      <c r="AE62" s="26"/>
      <c r="AF62" s="31"/>
      <c r="AG62" s="33">
        <v>30</v>
      </c>
      <c r="AH62" s="11">
        <v>121.2</v>
      </c>
      <c r="AI62" s="15">
        <f t="shared" si="493"/>
        <v>121.2</v>
      </c>
      <c r="AJ62" s="11">
        <f t="shared" si="333"/>
        <v>12.120000000000001</v>
      </c>
      <c r="AK62" s="26">
        <f t="shared" si="316"/>
        <v>10.907999999999999</v>
      </c>
      <c r="AL62" s="31">
        <f t="shared" si="24"/>
        <v>133.32</v>
      </c>
      <c r="AM62" s="33">
        <v>60</v>
      </c>
      <c r="AN62" s="11"/>
      <c r="AO62" s="15"/>
      <c r="AP62" s="11"/>
      <c r="AQ62" s="26"/>
      <c r="AR62" s="31"/>
      <c r="AS62" s="33">
        <v>60</v>
      </c>
      <c r="AT62" s="11"/>
      <c r="AU62" s="15"/>
      <c r="AV62" s="11"/>
      <c r="AW62" s="26"/>
      <c r="AX62" s="31"/>
      <c r="AY62" s="33"/>
      <c r="AZ62" s="11">
        <v>270.60000000000002</v>
      </c>
      <c r="BA62" s="15">
        <f t="shared" si="501"/>
        <v>270.60000000000002</v>
      </c>
      <c r="BB62" s="11">
        <f t="shared" si="502"/>
        <v>110.946</v>
      </c>
      <c r="BC62" s="26">
        <f t="shared" si="503"/>
        <v>97.416000000000011</v>
      </c>
      <c r="BD62" s="31">
        <f t="shared" si="36"/>
        <v>381.54600000000005</v>
      </c>
      <c r="BE62" s="33">
        <v>60</v>
      </c>
      <c r="BF62" s="11">
        <v>279.60000000000002</v>
      </c>
      <c r="BG62" s="15">
        <f>BF62</f>
        <v>279.60000000000002</v>
      </c>
      <c r="BH62" s="11">
        <f t="shared" si="504"/>
        <v>103.45200000000001</v>
      </c>
      <c r="BI62" s="26">
        <f t="shared" si="505"/>
        <v>81.084000000000003</v>
      </c>
      <c r="BJ62" s="31">
        <f t="shared" si="38"/>
        <v>383.05200000000002</v>
      </c>
      <c r="BK62" s="33">
        <v>60</v>
      </c>
      <c r="BL62" s="11">
        <v>259.2</v>
      </c>
      <c r="BM62" s="15">
        <f>BL62</f>
        <v>259.2</v>
      </c>
      <c r="BN62" s="11">
        <f t="shared" si="506"/>
        <v>90.719999999999985</v>
      </c>
      <c r="BO62" s="26">
        <f t="shared" si="507"/>
        <v>67.391999999999996</v>
      </c>
      <c r="BP62" s="31">
        <f t="shared" si="42"/>
        <v>349.91999999999996</v>
      </c>
      <c r="BQ62" s="33"/>
      <c r="BR62" s="11"/>
      <c r="BS62" s="15"/>
      <c r="BT62" s="11"/>
      <c r="BU62" s="26"/>
      <c r="BV62" s="31"/>
      <c r="BW62" s="33"/>
      <c r="BX62" s="11"/>
      <c r="BY62" s="15"/>
      <c r="BZ62" s="11"/>
      <c r="CA62" s="26"/>
      <c r="CB62" s="31"/>
      <c r="CC62" s="33">
        <v>60</v>
      </c>
      <c r="CD62" s="11"/>
      <c r="CE62" s="15"/>
      <c r="CF62" s="11"/>
      <c r="CG62" s="26"/>
      <c r="CH62" s="31"/>
      <c r="CI62" s="33">
        <v>60</v>
      </c>
      <c r="CJ62" s="11">
        <v>147.6</v>
      </c>
      <c r="CK62" s="15">
        <f>CJ62</f>
        <v>147.6</v>
      </c>
      <c r="CL62" s="11">
        <f t="shared" si="508"/>
        <v>41.328000000000003</v>
      </c>
      <c r="CM62" s="26">
        <f t="shared" si="509"/>
        <v>32.472000000000001</v>
      </c>
      <c r="CN62" s="31">
        <f t="shared" si="53"/>
        <v>188.928</v>
      </c>
      <c r="CO62" s="33">
        <v>60</v>
      </c>
      <c r="CP62" s="11">
        <v>245.4</v>
      </c>
      <c r="CQ62" s="15">
        <f t="shared" ref="CQ62" si="533">CP62</f>
        <v>245.4</v>
      </c>
      <c r="CR62" s="11">
        <f>CP62*0.31</f>
        <v>76.073999999999998</v>
      </c>
      <c r="CS62" s="26">
        <f>CP62*0.28</f>
        <v>68.712000000000003</v>
      </c>
      <c r="CT62" s="31">
        <f t="shared" si="55"/>
        <v>321.47399999999999</v>
      </c>
      <c r="CU62" s="33"/>
      <c r="CV62" s="11"/>
      <c r="CW62" s="15"/>
      <c r="CX62" s="11"/>
      <c r="CY62" s="26"/>
      <c r="CZ62" s="31"/>
      <c r="DA62" s="33">
        <v>60</v>
      </c>
      <c r="DB62" s="11">
        <v>204</v>
      </c>
      <c r="DC62" s="15">
        <f t="shared" si="510"/>
        <v>204</v>
      </c>
      <c r="DD62" s="11">
        <f t="shared" si="511"/>
        <v>130.56</v>
      </c>
      <c r="DE62" s="26">
        <f t="shared" si="512"/>
        <v>106.08</v>
      </c>
      <c r="DF62" s="31">
        <f t="shared" si="60"/>
        <v>334.56</v>
      </c>
      <c r="DG62" s="33"/>
      <c r="DH62" s="11"/>
      <c r="DI62" s="15"/>
      <c r="DJ62" s="11"/>
      <c r="DK62" s="26"/>
      <c r="DL62" s="31"/>
      <c r="DM62" s="33"/>
      <c r="DN62" s="11"/>
      <c r="DO62" s="15"/>
      <c r="DP62" s="11"/>
      <c r="DQ62" s="26"/>
      <c r="DR62" s="31"/>
      <c r="DS62" s="33">
        <v>60</v>
      </c>
      <c r="DT62" s="11">
        <v>180</v>
      </c>
      <c r="DU62" s="15">
        <f>DT62</f>
        <v>180</v>
      </c>
      <c r="DV62" s="11">
        <f t="shared" si="513"/>
        <v>77.400000000000006</v>
      </c>
      <c r="DW62" s="26">
        <f t="shared" si="514"/>
        <v>59.400000000000006</v>
      </c>
      <c r="DX62" s="31">
        <f t="shared" si="68"/>
        <v>257.39999999999998</v>
      </c>
      <c r="DY62" s="33">
        <v>60</v>
      </c>
      <c r="DZ62" s="11"/>
      <c r="EA62" s="15"/>
      <c r="EB62" s="11"/>
      <c r="EC62" s="26"/>
      <c r="ED62" s="31"/>
      <c r="EE62" s="33">
        <v>60</v>
      </c>
      <c r="EF62" s="11">
        <v>312.60000000000002</v>
      </c>
      <c r="EG62" s="15">
        <f>EF62</f>
        <v>312.60000000000002</v>
      </c>
      <c r="EH62" s="11">
        <f t="shared" si="515"/>
        <v>203.19000000000003</v>
      </c>
      <c r="EI62" s="26">
        <f t="shared" si="516"/>
        <v>153.17400000000001</v>
      </c>
      <c r="EJ62" s="31">
        <f t="shared" si="74"/>
        <v>515.79000000000008</v>
      </c>
      <c r="EK62" s="33">
        <v>60</v>
      </c>
      <c r="EL62" s="11">
        <v>230.4</v>
      </c>
      <c r="EM62" s="15">
        <f>EL62</f>
        <v>230.4</v>
      </c>
      <c r="EN62" s="11">
        <f t="shared" si="517"/>
        <v>80.64</v>
      </c>
      <c r="EO62" s="26">
        <f t="shared" si="518"/>
        <v>64.512000000000015</v>
      </c>
      <c r="EP62" s="31">
        <f t="shared" si="75"/>
        <v>311.04000000000002</v>
      </c>
      <c r="EQ62" s="33">
        <v>30</v>
      </c>
      <c r="ER62" s="11"/>
      <c r="ES62" s="15"/>
      <c r="ET62" s="11"/>
      <c r="EU62" s="26"/>
      <c r="EV62" s="31"/>
      <c r="EW62" s="33">
        <v>60</v>
      </c>
      <c r="EX62" s="11"/>
      <c r="EY62" s="15"/>
      <c r="EZ62" s="11"/>
      <c r="FA62" s="26"/>
      <c r="FB62" s="31"/>
      <c r="FC62" s="33"/>
      <c r="FD62" s="11"/>
      <c r="FE62" s="15"/>
      <c r="FF62" s="11"/>
      <c r="FG62" s="26"/>
      <c r="FH62" s="31"/>
      <c r="FI62" s="33">
        <v>60</v>
      </c>
      <c r="FJ62" s="11">
        <v>319.8</v>
      </c>
      <c r="FK62" s="15">
        <f>FJ62</f>
        <v>319.8</v>
      </c>
      <c r="FL62" s="11">
        <f t="shared" si="521"/>
        <v>163.09800000000001</v>
      </c>
      <c r="FM62" s="26">
        <f t="shared" si="522"/>
        <v>156.702</v>
      </c>
      <c r="FN62" s="31">
        <f t="shared" si="87"/>
        <v>482.89800000000002</v>
      </c>
      <c r="FO62" s="33">
        <v>60</v>
      </c>
      <c r="FP62" s="11"/>
      <c r="FQ62" s="15"/>
      <c r="FR62" s="11"/>
      <c r="FS62" s="26"/>
      <c r="FT62" s="31"/>
      <c r="FU62" s="33"/>
      <c r="FV62" s="11">
        <v>192</v>
      </c>
      <c r="FW62" s="15">
        <f t="shared" si="523"/>
        <v>192</v>
      </c>
      <c r="FX62" s="11">
        <f t="shared" si="524"/>
        <v>90.24</v>
      </c>
      <c r="FY62" s="26">
        <f t="shared" si="525"/>
        <v>71.039999999999992</v>
      </c>
      <c r="FZ62" s="31">
        <f t="shared" si="92"/>
        <v>282.24</v>
      </c>
      <c r="GA62" s="33"/>
      <c r="GB62" s="11">
        <v>193.8</v>
      </c>
      <c r="GC62" s="15">
        <f t="shared" si="526"/>
        <v>193.8</v>
      </c>
      <c r="GD62" s="11">
        <f t="shared" si="527"/>
        <v>36.822000000000003</v>
      </c>
      <c r="GE62" s="26">
        <f t="shared" si="527"/>
        <v>36.822000000000003</v>
      </c>
      <c r="GF62" s="31">
        <f t="shared" si="528"/>
        <v>230.62200000000001</v>
      </c>
      <c r="GG62" s="33"/>
      <c r="GH62" s="11"/>
      <c r="GI62" s="15"/>
      <c r="GJ62" s="11"/>
      <c r="GK62" s="26"/>
      <c r="GL62" s="31"/>
      <c r="GM62" s="33">
        <v>60</v>
      </c>
      <c r="GN62" s="11">
        <v>288</v>
      </c>
      <c r="GO62" s="15">
        <f>GN62</f>
        <v>288</v>
      </c>
      <c r="GP62" s="11">
        <f t="shared" si="529"/>
        <v>77.760000000000005</v>
      </c>
      <c r="GQ62" s="26">
        <f t="shared" si="530"/>
        <v>74.88</v>
      </c>
      <c r="GR62" s="31">
        <f t="shared" si="122"/>
        <v>365.76</v>
      </c>
      <c r="GS62" s="33"/>
      <c r="GT62" s="33"/>
      <c r="GU62" s="33"/>
      <c r="GV62" s="33"/>
      <c r="GW62" s="33"/>
      <c r="GX62" s="33"/>
      <c r="GY62" s="27">
        <f t="shared" si="99"/>
        <v>227.43529411764709</v>
      </c>
      <c r="GZ62" s="26">
        <f t="shared" si="100"/>
        <v>227.43529411764709</v>
      </c>
      <c r="HA62" s="27">
        <f t="shared" si="495"/>
        <v>80.311222222222227</v>
      </c>
      <c r="HB62" s="26">
        <f t="shared" si="495"/>
        <v>66.809000000000026</v>
      </c>
      <c r="HC62" s="27">
        <f t="shared" si="103"/>
        <v>278.76744000000002</v>
      </c>
      <c r="HD62" s="26">
        <f t="shared" si="104"/>
        <v>278.76744000000002</v>
      </c>
      <c r="HE62" s="27">
        <f t="shared" si="105"/>
        <v>84.418421590000037</v>
      </c>
      <c r="HF62" s="26">
        <f t="shared" si="106"/>
        <v>70.918421590000023</v>
      </c>
      <c r="HG62" s="27">
        <f t="shared" si="123"/>
        <v>363.18586159000006</v>
      </c>
      <c r="HH62" s="26">
        <f t="shared" si="108"/>
        <v>363.18586159000006</v>
      </c>
      <c r="HI62" s="27">
        <f t="shared" si="109"/>
        <v>363</v>
      </c>
      <c r="HJ62" s="43">
        <v>9059</v>
      </c>
      <c r="HK62" s="15">
        <v>3288416.99805634</v>
      </c>
      <c r="HL62" s="15">
        <v>3019460.2180563398</v>
      </c>
      <c r="HM62" s="15">
        <v>268956.78000000003</v>
      </c>
    </row>
    <row r="63" spans="1:221" ht="15.75">
      <c r="A63" s="8" t="s">
        <v>59</v>
      </c>
      <c r="B63" s="18"/>
      <c r="C63" s="34"/>
      <c r="D63" s="11"/>
      <c r="E63" s="28"/>
      <c r="F63" s="11"/>
      <c r="G63" s="9"/>
      <c r="H63" s="41"/>
      <c r="I63" s="34"/>
      <c r="J63" s="11"/>
      <c r="K63" s="28"/>
      <c r="L63" s="11"/>
      <c r="M63" s="9"/>
      <c r="N63" s="41"/>
      <c r="O63" s="34"/>
      <c r="P63" s="11"/>
      <c r="Q63" s="28"/>
      <c r="R63" s="11"/>
      <c r="S63" s="9"/>
      <c r="T63" s="41"/>
      <c r="U63" s="34"/>
      <c r="V63" s="11"/>
      <c r="W63" s="28"/>
      <c r="X63" s="11"/>
      <c r="Y63" s="9"/>
      <c r="Z63" s="41"/>
      <c r="AA63" s="34"/>
      <c r="AB63" s="11"/>
      <c r="AC63" s="28"/>
      <c r="AD63" s="11"/>
      <c r="AE63" s="9"/>
      <c r="AF63" s="41"/>
      <c r="AG63" s="34"/>
      <c r="AH63" s="11"/>
      <c r="AI63" s="28"/>
      <c r="AJ63" s="11"/>
      <c r="AK63" s="9"/>
      <c r="AL63" s="41"/>
      <c r="AM63" s="34"/>
      <c r="AN63" s="11"/>
      <c r="AO63" s="28"/>
      <c r="AP63" s="11"/>
      <c r="AQ63" s="9"/>
      <c r="AR63" s="41"/>
      <c r="AS63" s="34"/>
      <c r="AT63" s="11"/>
      <c r="AU63" s="28"/>
      <c r="AV63" s="11"/>
      <c r="AW63" s="9"/>
      <c r="AX63" s="41"/>
      <c r="AY63" s="34"/>
      <c r="AZ63" s="11"/>
      <c r="BA63" s="28"/>
      <c r="BB63" s="11"/>
      <c r="BC63" s="9"/>
      <c r="BD63" s="41"/>
      <c r="BE63" s="34"/>
      <c r="BF63" s="11"/>
      <c r="BG63" s="28"/>
      <c r="BH63" s="11"/>
      <c r="BI63" s="9"/>
      <c r="BJ63" s="41"/>
      <c r="BK63" s="34"/>
      <c r="BL63" s="11"/>
      <c r="BM63" s="28"/>
      <c r="BN63" s="11"/>
      <c r="BO63" s="9"/>
      <c r="BP63" s="41"/>
      <c r="BQ63" s="34"/>
      <c r="BR63" s="11"/>
      <c r="BS63" s="28"/>
      <c r="BT63" s="11"/>
      <c r="BU63" s="9"/>
      <c r="BV63" s="41"/>
      <c r="BW63" s="34"/>
      <c r="BX63" s="11"/>
      <c r="BY63" s="28"/>
      <c r="BZ63" s="11"/>
      <c r="CA63" s="9"/>
      <c r="CB63" s="41"/>
      <c r="CC63" s="34"/>
      <c r="CD63" s="11"/>
      <c r="CE63" s="28"/>
      <c r="CF63" s="11"/>
      <c r="CG63" s="9"/>
      <c r="CH63" s="41"/>
      <c r="CI63" s="34"/>
      <c r="CJ63" s="11"/>
      <c r="CK63" s="28"/>
      <c r="CL63" s="11"/>
      <c r="CM63" s="9"/>
      <c r="CN63" s="41"/>
      <c r="CO63" s="34"/>
      <c r="CP63" s="11"/>
      <c r="CQ63" s="28"/>
      <c r="CR63" s="11"/>
      <c r="CS63" s="9"/>
      <c r="CT63" s="41"/>
      <c r="CU63" s="34"/>
      <c r="CV63" s="11"/>
      <c r="CW63" s="28"/>
      <c r="CX63" s="11"/>
      <c r="CY63" s="9"/>
      <c r="CZ63" s="41"/>
      <c r="DA63" s="34"/>
      <c r="DB63" s="11"/>
      <c r="DC63" s="28"/>
      <c r="DD63" s="11"/>
      <c r="DE63" s="9"/>
      <c r="DF63" s="41"/>
      <c r="DG63" s="34"/>
      <c r="DH63" s="11"/>
      <c r="DI63" s="28"/>
      <c r="DJ63" s="11"/>
      <c r="DK63" s="9"/>
      <c r="DL63" s="41"/>
      <c r="DM63" s="34"/>
      <c r="DN63" s="11"/>
      <c r="DO63" s="28"/>
      <c r="DP63" s="11"/>
      <c r="DQ63" s="9"/>
      <c r="DR63" s="41"/>
      <c r="DS63" s="34"/>
      <c r="DT63" s="11"/>
      <c r="DU63" s="28"/>
      <c r="DV63" s="11"/>
      <c r="DW63" s="9"/>
      <c r="DX63" s="41"/>
      <c r="DY63" s="34"/>
      <c r="DZ63" s="11"/>
      <c r="EA63" s="28"/>
      <c r="EB63" s="11"/>
      <c r="EC63" s="9"/>
      <c r="ED63" s="41"/>
      <c r="EE63" s="34"/>
      <c r="EF63" s="11"/>
      <c r="EG63" s="28"/>
      <c r="EH63" s="11"/>
      <c r="EI63" s="9"/>
      <c r="EJ63" s="41"/>
      <c r="EK63" s="34"/>
      <c r="EL63" s="11"/>
      <c r="EM63" s="28"/>
      <c r="EN63" s="11"/>
      <c r="EO63" s="9"/>
      <c r="EP63" s="41"/>
      <c r="EQ63" s="34"/>
      <c r="ER63" s="11"/>
      <c r="ES63" s="28"/>
      <c r="ET63" s="11"/>
      <c r="EU63" s="9"/>
      <c r="EV63" s="41"/>
      <c r="EW63" s="34"/>
      <c r="EX63" s="11"/>
      <c r="EY63" s="28"/>
      <c r="EZ63" s="11"/>
      <c r="FA63" s="9"/>
      <c r="FB63" s="41"/>
      <c r="FC63" s="34"/>
      <c r="FD63" s="11"/>
      <c r="FE63" s="28"/>
      <c r="FF63" s="11"/>
      <c r="FG63" s="9"/>
      <c r="FH63" s="41"/>
      <c r="FI63" s="34"/>
      <c r="FJ63" s="11"/>
      <c r="FK63" s="28"/>
      <c r="FL63" s="11"/>
      <c r="FM63" s="9"/>
      <c r="FN63" s="41"/>
      <c r="FO63" s="34"/>
      <c r="FP63" s="11"/>
      <c r="FQ63" s="28"/>
      <c r="FR63" s="11"/>
      <c r="FS63" s="9"/>
      <c r="FT63" s="41"/>
      <c r="FU63" s="34"/>
      <c r="FV63" s="11"/>
      <c r="FW63" s="28"/>
      <c r="FX63" s="11"/>
      <c r="FY63" s="9"/>
      <c r="FZ63" s="41"/>
      <c r="GA63" s="34"/>
      <c r="GB63" s="11"/>
      <c r="GC63" s="28"/>
      <c r="GD63" s="11"/>
      <c r="GE63" s="9"/>
      <c r="GF63" s="41"/>
      <c r="GG63" s="34"/>
      <c r="GH63" s="11"/>
      <c r="GI63" s="28"/>
      <c r="GJ63" s="11"/>
      <c r="GK63" s="9"/>
      <c r="GL63" s="41"/>
      <c r="GM63" s="34"/>
      <c r="GN63" s="11"/>
      <c r="GO63" s="28"/>
      <c r="GP63" s="11"/>
      <c r="GQ63" s="9"/>
      <c r="GR63" s="41"/>
      <c r="GS63" s="34"/>
      <c r="GT63" s="34"/>
      <c r="GU63" s="34"/>
      <c r="GV63" s="34"/>
      <c r="GW63" s="34"/>
      <c r="GX63" s="34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4"/>
      <c r="HK63" s="11"/>
      <c r="HL63" s="11"/>
      <c r="HM63" s="11"/>
    </row>
    <row r="64" spans="1:221" ht="26.25" customHeight="1">
      <c r="A64" s="12" t="s">
        <v>60</v>
      </c>
      <c r="B64" s="13" t="s">
        <v>110</v>
      </c>
      <c r="C64" s="33" t="s">
        <v>162</v>
      </c>
      <c r="D64" s="11"/>
      <c r="E64" s="15"/>
      <c r="F64" s="11"/>
      <c r="G64" s="26"/>
      <c r="H64" s="31"/>
      <c r="I64" s="33">
        <v>30</v>
      </c>
      <c r="J64" s="11">
        <v>91.8</v>
      </c>
      <c r="K64" s="15">
        <f>J64</f>
        <v>91.8</v>
      </c>
      <c r="L64" s="11">
        <f t="shared" si="6"/>
        <v>27.54</v>
      </c>
      <c r="M64" s="26">
        <f t="shared" ref="M64:M65" si="534">J64*0.19</f>
        <v>17.442</v>
      </c>
      <c r="N64" s="31">
        <f t="shared" si="8"/>
        <v>119.34</v>
      </c>
      <c r="O64" s="33">
        <v>30</v>
      </c>
      <c r="P64" s="11">
        <v>107.1</v>
      </c>
      <c r="Q64" s="15">
        <f>P64</f>
        <v>107.1</v>
      </c>
      <c r="R64" s="11">
        <f t="shared" si="499"/>
        <v>22.491</v>
      </c>
      <c r="S64" s="26">
        <f t="shared" ref="S64" si="535">P64*0.18</f>
        <v>19.277999999999999</v>
      </c>
      <c r="T64" s="31">
        <f t="shared" si="12"/>
        <v>129.59100000000001</v>
      </c>
      <c r="U64" s="33">
        <v>30</v>
      </c>
      <c r="V64" s="11"/>
      <c r="W64" s="15"/>
      <c r="X64" s="11"/>
      <c r="Y64" s="26"/>
      <c r="Z64" s="31"/>
      <c r="AA64" s="33">
        <v>30</v>
      </c>
      <c r="AB64" s="11"/>
      <c r="AC64" s="15"/>
      <c r="AD64" s="11"/>
      <c r="AE64" s="26"/>
      <c r="AF64" s="31"/>
      <c r="AG64" s="33">
        <v>30</v>
      </c>
      <c r="AH64" s="11">
        <v>60.6</v>
      </c>
      <c r="AI64" s="15">
        <f t="shared" ref="AI64:AI66" si="536">AH64</f>
        <v>60.6</v>
      </c>
      <c r="AJ64" s="11">
        <f t="shared" si="333"/>
        <v>6.0600000000000005</v>
      </c>
      <c r="AK64" s="26">
        <f t="shared" si="316"/>
        <v>5.4539999999999997</v>
      </c>
      <c r="AL64" s="31">
        <f t="shared" si="24"/>
        <v>66.66</v>
      </c>
      <c r="AM64" s="33">
        <v>30</v>
      </c>
      <c r="AN64" s="11"/>
      <c r="AO64" s="15"/>
      <c r="AP64" s="11"/>
      <c r="AQ64" s="26"/>
      <c r="AR64" s="31"/>
      <c r="AS64" s="33">
        <v>30</v>
      </c>
      <c r="AT64" s="11"/>
      <c r="AU64" s="15"/>
      <c r="AV64" s="11"/>
      <c r="AW64" s="26"/>
      <c r="AX64" s="31"/>
      <c r="AY64" s="33"/>
      <c r="AZ64" s="11"/>
      <c r="BA64" s="15"/>
      <c r="BB64" s="11"/>
      <c r="BC64" s="26"/>
      <c r="BD64" s="31"/>
      <c r="BE64" s="33">
        <v>30</v>
      </c>
      <c r="BF64" s="11">
        <v>93.3</v>
      </c>
      <c r="BG64" s="15">
        <f>BF64</f>
        <v>93.3</v>
      </c>
      <c r="BH64" s="11">
        <f t="shared" ref="BH64" si="537">BF64*0.37</f>
        <v>34.521000000000001</v>
      </c>
      <c r="BI64" s="26">
        <f>BF64*0.29</f>
        <v>27.056999999999999</v>
      </c>
      <c r="BJ64" s="31">
        <f t="shared" si="38"/>
        <v>127.821</v>
      </c>
      <c r="BK64" s="33">
        <v>30</v>
      </c>
      <c r="BL64" s="11">
        <v>109.8</v>
      </c>
      <c r="BM64" s="15">
        <f>BL64</f>
        <v>109.8</v>
      </c>
      <c r="BN64" s="11">
        <f t="shared" ref="BN64" si="538">BL64*0.35</f>
        <v>38.43</v>
      </c>
      <c r="BO64" s="26">
        <f t="shared" ref="BO64" si="539">BL64*0.26</f>
        <v>28.548000000000002</v>
      </c>
      <c r="BP64" s="31">
        <f t="shared" si="42"/>
        <v>148.22999999999999</v>
      </c>
      <c r="BQ64" s="33"/>
      <c r="BR64" s="11"/>
      <c r="BS64" s="15"/>
      <c r="BT64" s="11"/>
      <c r="BU64" s="26"/>
      <c r="BV64" s="31"/>
      <c r="BW64" s="33"/>
      <c r="BX64" s="11"/>
      <c r="BY64" s="15"/>
      <c r="BZ64" s="11"/>
      <c r="CA64" s="26"/>
      <c r="CB64" s="31"/>
      <c r="CC64" s="33">
        <v>30</v>
      </c>
      <c r="CD64" s="11"/>
      <c r="CE64" s="15"/>
      <c r="CF64" s="11"/>
      <c r="CG64" s="26"/>
      <c r="CH64" s="31"/>
      <c r="CI64" s="33">
        <v>30</v>
      </c>
      <c r="CJ64" s="11"/>
      <c r="CK64" s="15"/>
      <c r="CL64" s="11"/>
      <c r="CM64" s="26"/>
      <c r="CN64" s="31"/>
      <c r="CO64" s="33">
        <v>30</v>
      </c>
      <c r="CP64" s="11"/>
      <c r="CQ64" s="15"/>
      <c r="CR64" s="11"/>
      <c r="CS64" s="26"/>
      <c r="CT64" s="31"/>
      <c r="CU64" s="33"/>
      <c r="CV64" s="11"/>
      <c r="CW64" s="15"/>
      <c r="CX64" s="11"/>
      <c r="CY64" s="26"/>
      <c r="CZ64" s="31"/>
      <c r="DA64" s="33">
        <v>30</v>
      </c>
      <c r="DB64" s="11">
        <v>102</v>
      </c>
      <c r="DC64" s="15">
        <f>DB64</f>
        <v>102</v>
      </c>
      <c r="DD64" s="11">
        <f t="shared" ref="DD64" si="540">DB64*0.64</f>
        <v>65.28</v>
      </c>
      <c r="DE64" s="26">
        <f t="shared" ref="DE64" si="541">DB64*0.52</f>
        <v>53.04</v>
      </c>
      <c r="DF64" s="31">
        <f t="shared" si="60"/>
        <v>167.28</v>
      </c>
      <c r="DG64" s="33">
        <v>30</v>
      </c>
      <c r="DH64" s="11"/>
      <c r="DI64" s="15"/>
      <c r="DJ64" s="11"/>
      <c r="DK64" s="26"/>
      <c r="DL64" s="31"/>
      <c r="DM64" s="33"/>
      <c r="DN64" s="11"/>
      <c r="DO64" s="15"/>
      <c r="DP64" s="11"/>
      <c r="DQ64" s="26"/>
      <c r="DR64" s="31"/>
      <c r="DS64" s="33"/>
      <c r="DT64" s="11">
        <v>90</v>
      </c>
      <c r="DU64" s="15">
        <f t="shared" ref="DU64:DU65" si="542">DT64</f>
        <v>90</v>
      </c>
      <c r="DV64" s="11">
        <f t="shared" ref="DV64:DV65" si="543">DT64*0.43</f>
        <v>38.700000000000003</v>
      </c>
      <c r="DW64" s="26">
        <f t="shared" ref="DW64:DW65" si="544">DT64*0.33</f>
        <v>29.700000000000003</v>
      </c>
      <c r="DX64" s="31">
        <f t="shared" si="68"/>
        <v>128.69999999999999</v>
      </c>
      <c r="DY64" s="33">
        <v>30</v>
      </c>
      <c r="DZ64" s="11"/>
      <c r="EA64" s="15"/>
      <c r="EB64" s="11"/>
      <c r="EC64" s="26"/>
      <c r="ED64" s="31"/>
      <c r="EE64" s="33">
        <v>30</v>
      </c>
      <c r="EF64" s="11"/>
      <c r="EG64" s="15"/>
      <c r="EH64" s="11"/>
      <c r="EI64" s="26"/>
      <c r="EJ64" s="31"/>
      <c r="EK64" s="33">
        <v>30</v>
      </c>
      <c r="EL64" s="11"/>
      <c r="EM64" s="15"/>
      <c r="EN64" s="11"/>
      <c r="EO64" s="26"/>
      <c r="EP64" s="31"/>
      <c r="EQ64" s="33">
        <v>30</v>
      </c>
      <c r="ER64" s="11"/>
      <c r="ES64" s="15"/>
      <c r="ET64" s="11"/>
      <c r="EU64" s="26"/>
      <c r="EV64" s="31"/>
      <c r="EW64" s="33">
        <v>30</v>
      </c>
      <c r="EX64" s="11"/>
      <c r="EY64" s="15"/>
      <c r="EZ64" s="11"/>
      <c r="FA64" s="26"/>
      <c r="FB64" s="31"/>
      <c r="FC64" s="33"/>
      <c r="FD64" s="11"/>
      <c r="FE64" s="15"/>
      <c r="FF64" s="11"/>
      <c r="FG64" s="26"/>
      <c r="FH64" s="31"/>
      <c r="FI64" s="33">
        <v>30</v>
      </c>
      <c r="FJ64" s="11"/>
      <c r="FK64" s="15"/>
      <c r="FL64" s="11"/>
      <c r="FM64" s="26"/>
      <c r="FN64" s="31"/>
      <c r="FO64" s="33">
        <v>30</v>
      </c>
      <c r="FP64" s="11"/>
      <c r="FQ64" s="15"/>
      <c r="FR64" s="11"/>
      <c r="FS64" s="26"/>
      <c r="FT64" s="31"/>
      <c r="FU64" s="33"/>
      <c r="FV64" s="11">
        <v>96</v>
      </c>
      <c r="FW64" s="15">
        <f t="shared" si="523"/>
        <v>96</v>
      </c>
      <c r="FX64" s="11">
        <f t="shared" ref="FX64" si="545">FV64*0.47</f>
        <v>45.12</v>
      </c>
      <c r="FY64" s="26">
        <f>FV64*0.37</f>
        <v>35.519999999999996</v>
      </c>
      <c r="FZ64" s="31">
        <f t="shared" si="92"/>
        <v>141.12</v>
      </c>
      <c r="GA64" s="33"/>
      <c r="GB64" s="11">
        <v>96.9</v>
      </c>
      <c r="GC64" s="15">
        <f t="shared" ref="GC64" si="546">GB64</f>
        <v>96.9</v>
      </c>
      <c r="GD64" s="11">
        <f t="shared" ref="GD64" si="547">GB64*0.19</f>
        <v>18.411000000000001</v>
      </c>
      <c r="GE64" s="26">
        <f t="shared" si="527"/>
        <v>18.411000000000001</v>
      </c>
      <c r="GF64" s="31">
        <f t="shared" ref="GF64" si="548">GB64+GD64</f>
        <v>115.31100000000001</v>
      </c>
      <c r="GG64" s="33"/>
      <c r="GH64" s="11"/>
      <c r="GI64" s="15"/>
      <c r="GJ64" s="11"/>
      <c r="GK64" s="26"/>
      <c r="GL64" s="31"/>
      <c r="GM64" s="33">
        <v>30</v>
      </c>
      <c r="GN64" s="11"/>
      <c r="GO64" s="15"/>
      <c r="GP64" s="11"/>
      <c r="GQ64" s="26"/>
      <c r="GR64" s="31"/>
      <c r="GS64" s="33"/>
      <c r="GT64" s="33"/>
      <c r="GU64" s="33"/>
      <c r="GV64" s="33"/>
      <c r="GW64" s="33"/>
      <c r="GX64" s="33"/>
      <c r="GY64" s="27">
        <f t="shared" si="99"/>
        <v>94.166666666666671</v>
      </c>
      <c r="GZ64" s="26">
        <f t="shared" si="100"/>
        <v>94.166666666666671</v>
      </c>
      <c r="HA64" s="27">
        <f t="shared" ref="HA64:HB66" si="549">AVERAGE(F64,L64,R64,X64,AD64,AJ64,AP64,AV64,BB64,BH64,BN64,BT64,BZ64,CF64,CL64,CR64,CX64,DD64,DJ64,DP64,DV64,EB64,EH64,EN64,ET64,EZ64,FF64,FL64,FR64,FX64,GD64,GJ64,GP64,)</f>
        <v>29.6553</v>
      </c>
      <c r="HB64" s="26">
        <f t="shared" si="549"/>
        <v>23.445</v>
      </c>
      <c r="HC64" s="27">
        <f t="shared" si="103"/>
        <v>115.42008333333332</v>
      </c>
      <c r="HD64" s="26">
        <f t="shared" si="104"/>
        <v>115.42008333333334</v>
      </c>
      <c r="HE64" s="27">
        <f t="shared" si="105"/>
        <v>31.097101949999999</v>
      </c>
      <c r="HF64" s="26">
        <f t="shared" si="106"/>
        <v>24.887101949999998</v>
      </c>
      <c r="HG64" s="27">
        <f t="shared" si="123"/>
        <v>146.51718528333333</v>
      </c>
      <c r="HH64" s="26">
        <f t="shared" si="108"/>
        <v>146.51718528333333</v>
      </c>
      <c r="HI64" s="27">
        <f t="shared" si="109"/>
        <v>147</v>
      </c>
      <c r="HJ64" s="43">
        <v>1217</v>
      </c>
      <c r="HK64" s="15">
        <v>178899.00034144003</v>
      </c>
      <c r="HL64" s="15">
        <v>164438.62034144002</v>
      </c>
      <c r="HM64" s="15">
        <v>14460.38</v>
      </c>
    </row>
    <row r="65" spans="1:221" ht="30.75" customHeight="1">
      <c r="A65" s="12" t="s">
        <v>61</v>
      </c>
      <c r="B65" s="13" t="s">
        <v>111</v>
      </c>
      <c r="C65" s="33" t="s">
        <v>160</v>
      </c>
      <c r="D65" s="11"/>
      <c r="E65" s="15"/>
      <c r="F65" s="11"/>
      <c r="G65" s="26"/>
      <c r="H65" s="31"/>
      <c r="I65" s="33">
        <v>60</v>
      </c>
      <c r="J65" s="11">
        <v>183.6</v>
      </c>
      <c r="K65" s="15">
        <f t="shared" ref="K65" si="550">J65</f>
        <v>183.6</v>
      </c>
      <c r="L65" s="11">
        <f t="shared" si="6"/>
        <v>55.08</v>
      </c>
      <c r="M65" s="26">
        <f t="shared" si="534"/>
        <v>34.884</v>
      </c>
      <c r="N65" s="31">
        <f t="shared" si="8"/>
        <v>238.68</v>
      </c>
      <c r="O65" s="33">
        <v>60</v>
      </c>
      <c r="P65" s="11"/>
      <c r="Q65" s="15"/>
      <c r="R65" s="11"/>
      <c r="S65" s="26"/>
      <c r="T65" s="31"/>
      <c r="U65" s="33">
        <v>60</v>
      </c>
      <c r="V65" s="11"/>
      <c r="W65" s="15"/>
      <c r="X65" s="11"/>
      <c r="Y65" s="26"/>
      <c r="Z65" s="31"/>
      <c r="AA65" s="33">
        <v>60</v>
      </c>
      <c r="AB65" s="11"/>
      <c r="AC65" s="15"/>
      <c r="AD65" s="11"/>
      <c r="AE65" s="26"/>
      <c r="AF65" s="31"/>
      <c r="AG65" s="33">
        <v>60</v>
      </c>
      <c r="AH65" s="11">
        <v>121.2</v>
      </c>
      <c r="AI65" s="15">
        <f t="shared" si="536"/>
        <v>121.2</v>
      </c>
      <c r="AJ65" s="11">
        <f t="shared" si="333"/>
        <v>12.120000000000001</v>
      </c>
      <c r="AK65" s="26">
        <f t="shared" si="316"/>
        <v>10.907999999999999</v>
      </c>
      <c r="AL65" s="31">
        <f t="shared" si="24"/>
        <v>133.32</v>
      </c>
      <c r="AM65" s="33">
        <v>60</v>
      </c>
      <c r="AN65" s="11"/>
      <c r="AO65" s="15"/>
      <c r="AP65" s="11"/>
      <c r="AQ65" s="26"/>
      <c r="AR65" s="31"/>
      <c r="AS65" s="33"/>
      <c r="AT65" s="11"/>
      <c r="AU65" s="15"/>
      <c r="AV65" s="11"/>
      <c r="AW65" s="26"/>
      <c r="AX65" s="31"/>
      <c r="AY65" s="33"/>
      <c r="AZ65" s="11"/>
      <c r="BA65" s="15"/>
      <c r="BB65" s="11"/>
      <c r="BC65" s="26"/>
      <c r="BD65" s="31"/>
      <c r="BE65" s="33"/>
      <c r="BF65" s="11"/>
      <c r="BG65" s="15"/>
      <c r="BH65" s="11"/>
      <c r="BI65" s="26"/>
      <c r="BJ65" s="31"/>
      <c r="BK65" s="33">
        <v>60</v>
      </c>
      <c r="BL65" s="11"/>
      <c r="BM65" s="15"/>
      <c r="BN65" s="11"/>
      <c r="BO65" s="26"/>
      <c r="BP65" s="31"/>
      <c r="BQ65" s="33"/>
      <c r="BR65" s="11"/>
      <c r="BS65" s="15"/>
      <c r="BT65" s="11"/>
      <c r="BU65" s="26"/>
      <c r="BV65" s="31"/>
      <c r="BW65" s="33"/>
      <c r="BX65" s="11"/>
      <c r="BY65" s="15"/>
      <c r="BZ65" s="11"/>
      <c r="CA65" s="26"/>
      <c r="CB65" s="31"/>
      <c r="CC65" s="33">
        <v>60</v>
      </c>
      <c r="CD65" s="11"/>
      <c r="CE65" s="15"/>
      <c r="CF65" s="11"/>
      <c r="CG65" s="26"/>
      <c r="CH65" s="31"/>
      <c r="CI65" s="33"/>
      <c r="CJ65" s="11"/>
      <c r="CK65" s="15"/>
      <c r="CL65" s="11"/>
      <c r="CM65" s="26"/>
      <c r="CN65" s="31"/>
      <c r="CO65" s="33">
        <v>60</v>
      </c>
      <c r="CP65" s="11"/>
      <c r="CQ65" s="15"/>
      <c r="CR65" s="11"/>
      <c r="CS65" s="26"/>
      <c r="CT65" s="31"/>
      <c r="CU65" s="33"/>
      <c r="CV65" s="11"/>
      <c r="CW65" s="15"/>
      <c r="CX65" s="11"/>
      <c r="CY65" s="26"/>
      <c r="CZ65" s="31"/>
      <c r="DA65" s="33"/>
      <c r="DB65" s="11"/>
      <c r="DC65" s="15"/>
      <c r="DD65" s="11"/>
      <c r="DE65" s="26"/>
      <c r="DF65" s="31"/>
      <c r="DG65" s="33"/>
      <c r="DH65" s="11"/>
      <c r="DI65" s="15"/>
      <c r="DJ65" s="11"/>
      <c r="DK65" s="26"/>
      <c r="DL65" s="31"/>
      <c r="DM65" s="33"/>
      <c r="DN65" s="11"/>
      <c r="DO65" s="15"/>
      <c r="DP65" s="11"/>
      <c r="DQ65" s="26"/>
      <c r="DR65" s="31"/>
      <c r="DS65" s="33"/>
      <c r="DT65" s="11">
        <v>180</v>
      </c>
      <c r="DU65" s="15">
        <f t="shared" si="542"/>
        <v>180</v>
      </c>
      <c r="DV65" s="11">
        <f t="shared" si="543"/>
        <v>77.400000000000006</v>
      </c>
      <c r="DW65" s="26">
        <f t="shared" si="544"/>
        <v>59.400000000000006</v>
      </c>
      <c r="DX65" s="31">
        <f t="shared" si="68"/>
        <v>257.39999999999998</v>
      </c>
      <c r="DY65" s="33">
        <v>60</v>
      </c>
      <c r="DZ65" s="11"/>
      <c r="EA65" s="15"/>
      <c r="EB65" s="11"/>
      <c r="EC65" s="26"/>
      <c r="ED65" s="31"/>
      <c r="EE65" s="33">
        <v>60</v>
      </c>
      <c r="EF65" s="11"/>
      <c r="EG65" s="15"/>
      <c r="EH65" s="11"/>
      <c r="EI65" s="26"/>
      <c r="EJ65" s="31"/>
      <c r="EK65" s="33">
        <v>60</v>
      </c>
      <c r="EL65" s="11"/>
      <c r="EM65" s="15"/>
      <c r="EN65" s="11"/>
      <c r="EO65" s="26"/>
      <c r="EP65" s="31"/>
      <c r="EQ65" s="33">
        <v>30</v>
      </c>
      <c r="ER65" s="11"/>
      <c r="ES65" s="15"/>
      <c r="ET65" s="11"/>
      <c r="EU65" s="26"/>
      <c r="EV65" s="31"/>
      <c r="EW65" s="33">
        <v>60</v>
      </c>
      <c r="EX65" s="11"/>
      <c r="EY65" s="15"/>
      <c r="EZ65" s="11"/>
      <c r="FA65" s="26"/>
      <c r="FB65" s="31"/>
      <c r="FC65" s="33"/>
      <c r="FD65" s="11"/>
      <c r="FE65" s="15"/>
      <c r="FF65" s="11"/>
      <c r="FG65" s="26"/>
      <c r="FH65" s="31"/>
      <c r="FI65" s="33">
        <v>60</v>
      </c>
      <c r="FJ65" s="11"/>
      <c r="FK65" s="15"/>
      <c r="FL65" s="11"/>
      <c r="FM65" s="26"/>
      <c r="FN65" s="31"/>
      <c r="FO65" s="33">
        <v>60</v>
      </c>
      <c r="FP65" s="11"/>
      <c r="FQ65" s="15"/>
      <c r="FR65" s="11"/>
      <c r="FS65" s="26"/>
      <c r="FT65" s="31"/>
      <c r="FU65" s="33"/>
      <c r="FV65" s="11"/>
      <c r="FW65" s="15"/>
      <c r="FX65" s="11"/>
      <c r="FY65" s="26"/>
      <c r="FZ65" s="31"/>
      <c r="GA65" s="33"/>
      <c r="GB65" s="11"/>
      <c r="GC65" s="15"/>
      <c r="GD65" s="11"/>
      <c r="GE65" s="26"/>
      <c r="GF65" s="31"/>
      <c r="GG65" s="33"/>
      <c r="GH65" s="11"/>
      <c r="GI65" s="15"/>
      <c r="GJ65" s="11"/>
      <c r="GK65" s="26"/>
      <c r="GL65" s="31"/>
      <c r="GM65" s="33"/>
      <c r="GN65" s="11"/>
      <c r="GO65" s="15"/>
      <c r="GP65" s="11"/>
      <c r="GQ65" s="26"/>
      <c r="GR65" s="31"/>
      <c r="GS65" s="33"/>
      <c r="GT65" s="33"/>
      <c r="GU65" s="33"/>
      <c r="GV65" s="33"/>
      <c r="GW65" s="33"/>
      <c r="GX65" s="33"/>
      <c r="GY65" s="27">
        <f t="shared" si="99"/>
        <v>161.6</v>
      </c>
      <c r="GZ65" s="26">
        <f t="shared" si="100"/>
        <v>161.6</v>
      </c>
      <c r="HA65" s="27">
        <f t="shared" si="549"/>
        <v>36.150000000000006</v>
      </c>
      <c r="HB65" s="26">
        <f t="shared" si="549"/>
        <v>26.298000000000002</v>
      </c>
      <c r="HC65" s="27">
        <f t="shared" si="103"/>
        <v>198.07311999999999</v>
      </c>
      <c r="HD65" s="26">
        <f t="shared" si="104"/>
        <v>198.07311999999999</v>
      </c>
      <c r="HE65" s="27">
        <f t="shared" si="105"/>
        <v>37.765589980000001</v>
      </c>
      <c r="HF65" s="26">
        <f t="shared" si="106"/>
        <v>27.91558998</v>
      </c>
      <c r="HG65" s="27">
        <f t="shared" si="123"/>
        <v>235.83870997999998</v>
      </c>
      <c r="HH65" s="26">
        <f t="shared" si="108"/>
        <v>235.83870997999998</v>
      </c>
      <c r="HI65" s="27">
        <f t="shared" si="109"/>
        <v>236</v>
      </c>
      <c r="HJ65" s="43">
        <v>89</v>
      </c>
      <c r="HK65" s="15">
        <v>21004.003380000002</v>
      </c>
      <c r="HL65" s="15">
        <v>18370.443380000001</v>
      </c>
      <c r="HM65" s="15">
        <v>2633.56</v>
      </c>
    </row>
    <row r="66" spans="1:221" s="16" customFormat="1" ht="36.75" customHeight="1">
      <c r="A66" s="12" t="s">
        <v>112</v>
      </c>
      <c r="B66" s="13" t="s">
        <v>113</v>
      </c>
      <c r="C66" s="33" t="s">
        <v>164</v>
      </c>
      <c r="D66" s="11"/>
      <c r="E66" s="15"/>
      <c r="F66" s="11"/>
      <c r="G66" s="26"/>
      <c r="H66" s="31"/>
      <c r="I66" s="33">
        <v>65</v>
      </c>
      <c r="J66" s="11"/>
      <c r="K66" s="15"/>
      <c r="L66" s="11"/>
      <c r="M66" s="26"/>
      <c r="N66" s="31"/>
      <c r="O66" s="33">
        <v>65</v>
      </c>
      <c r="P66" s="11"/>
      <c r="Q66" s="15"/>
      <c r="R66" s="11"/>
      <c r="S66" s="26"/>
      <c r="T66" s="31"/>
      <c r="U66" s="33">
        <v>65</v>
      </c>
      <c r="V66" s="11"/>
      <c r="W66" s="15"/>
      <c r="X66" s="11"/>
      <c r="Y66" s="26"/>
      <c r="Z66" s="31"/>
      <c r="AA66" s="33">
        <v>65</v>
      </c>
      <c r="AB66" s="11"/>
      <c r="AC66" s="15"/>
      <c r="AD66" s="11"/>
      <c r="AE66" s="26"/>
      <c r="AF66" s="31"/>
      <c r="AG66" s="33">
        <v>65</v>
      </c>
      <c r="AH66" s="11">
        <v>131.30000000000001</v>
      </c>
      <c r="AI66" s="15">
        <f t="shared" si="536"/>
        <v>131.30000000000001</v>
      </c>
      <c r="AJ66" s="11">
        <f t="shared" si="333"/>
        <v>13.130000000000003</v>
      </c>
      <c r="AK66" s="26">
        <f t="shared" si="316"/>
        <v>11.817</v>
      </c>
      <c r="AL66" s="31">
        <f t="shared" si="24"/>
        <v>144.43</v>
      </c>
      <c r="AM66" s="33">
        <v>65</v>
      </c>
      <c r="AN66" s="11"/>
      <c r="AO66" s="15"/>
      <c r="AP66" s="11"/>
      <c r="AQ66" s="26"/>
      <c r="AR66" s="31"/>
      <c r="AS66" s="33"/>
      <c r="AT66" s="11"/>
      <c r="AU66" s="15"/>
      <c r="AV66" s="11"/>
      <c r="AW66" s="26"/>
      <c r="AX66" s="31"/>
      <c r="AY66" s="33"/>
      <c r="AZ66" s="11"/>
      <c r="BA66" s="15"/>
      <c r="BB66" s="11"/>
      <c r="BC66" s="26"/>
      <c r="BD66" s="31"/>
      <c r="BE66" s="33"/>
      <c r="BF66" s="11"/>
      <c r="BG66" s="15"/>
      <c r="BH66" s="11"/>
      <c r="BI66" s="26"/>
      <c r="BJ66" s="31"/>
      <c r="BK66" s="33">
        <v>65</v>
      </c>
      <c r="BL66" s="11"/>
      <c r="BM66" s="15"/>
      <c r="BN66" s="11"/>
      <c r="BO66" s="26"/>
      <c r="BP66" s="31"/>
      <c r="BQ66" s="33"/>
      <c r="BR66" s="11"/>
      <c r="BS66" s="15"/>
      <c r="BT66" s="11"/>
      <c r="BU66" s="26"/>
      <c r="BV66" s="31"/>
      <c r="BW66" s="33"/>
      <c r="BX66" s="11"/>
      <c r="BY66" s="15"/>
      <c r="BZ66" s="11"/>
      <c r="CA66" s="26"/>
      <c r="CB66" s="31"/>
      <c r="CC66" s="33">
        <v>65</v>
      </c>
      <c r="CD66" s="11"/>
      <c r="CE66" s="15"/>
      <c r="CF66" s="11"/>
      <c r="CG66" s="26"/>
      <c r="CH66" s="31"/>
      <c r="CI66" s="33"/>
      <c r="CJ66" s="11"/>
      <c r="CK66" s="15"/>
      <c r="CL66" s="11"/>
      <c r="CM66" s="26"/>
      <c r="CN66" s="31"/>
      <c r="CO66" s="33">
        <v>65</v>
      </c>
      <c r="CP66" s="11"/>
      <c r="CQ66" s="15"/>
      <c r="CR66" s="11"/>
      <c r="CS66" s="26"/>
      <c r="CT66" s="31"/>
      <c r="CU66" s="33"/>
      <c r="CV66" s="11"/>
      <c r="CW66" s="15"/>
      <c r="CX66" s="11"/>
      <c r="CY66" s="26"/>
      <c r="CZ66" s="31"/>
      <c r="DA66" s="33"/>
      <c r="DB66" s="11"/>
      <c r="DC66" s="15"/>
      <c r="DD66" s="11"/>
      <c r="DE66" s="26"/>
      <c r="DF66" s="31"/>
      <c r="DG66" s="33"/>
      <c r="DH66" s="11"/>
      <c r="DI66" s="15"/>
      <c r="DJ66" s="11"/>
      <c r="DK66" s="26"/>
      <c r="DL66" s="31"/>
      <c r="DM66" s="33"/>
      <c r="DN66" s="11"/>
      <c r="DO66" s="15"/>
      <c r="DP66" s="11"/>
      <c r="DQ66" s="26"/>
      <c r="DR66" s="31"/>
      <c r="DS66" s="33"/>
      <c r="DT66" s="11"/>
      <c r="DU66" s="15"/>
      <c r="DV66" s="11"/>
      <c r="DW66" s="26"/>
      <c r="DX66" s="31"/>
      <c r="DY66" s="33">
        <v>65</v>
      </c>
      <c r="DZ66" s="11"/>
      <c r="EA66" s="15"/>
      <c r="EB66" s="11"/>
      <c r="EC66" s="26"/>
      <c r="ED66" s="31"/>
      <c r="EE66" s="33">
        <v>65</v>
      </c>
      <c r="EF66" s="11"/>
      <c r="EG66" s="15"/>
      <c r="EH66" s="11"/>
      <c r="EI66" s="26"/>
      <c r="EJ66" s="31"/>
      <c r="EK66" s="33">
        <v>65</v>
      </c>
      <c r="EL66" s="11"/>
      <c r="EM66" s="15"/>
      <c r="EN66" s="11"/>
      <c r="EO66" s="26"/>
      <c r="EP66" s="31"/>
      <c r="EQ66" s="33">
        <v>30</v>
      </c>
      <c r="ER66" s="11"/>
      <c r="ES66" s="15"/>
      <c r="ET66" s="11"/>
      <c r="EU66" s="26"/>
      <c r="EV66" s="31"/>
      <c r="EW66" s="33">
        <v>65</v>
      </c>
      <c r="EX66" s="11"/>
      <c r="EY66" s="15"/>
      <c r="EZ66" s="11"/>
      <c r="FA66" s="26"/>
      <c r="FB66" s="31"/>
      <c r="FC66" s="33"/>
      <c r="FD66" s="11"/>
      <c r="FE66" s="15"/>
      <c r="FF66" s="11"/>
      <c r="FG66" s="26"/>
      <c r="FH66" s="31"/>
      <c r="FI66" s="33">
        <v>65</v>
      </c>
      <c r="FJ66" s="11"/>
      <c r="FK66" s="15"/>
      <c r="FL66" s="11"/>
      <c r="FM66" s="26"/>
      <c r="FN66" s="31"/>
      <c r="FO66" s="33">
        <v>65</v>
      </c>
      <c r="FP66" s="11"/>
      <c r="FQ66" s="15"/>
      <c r="FR66" s="11"/>
      <c r="FS66" s="26"/>
      <c r="FT66" s="31"/>
      <c r="FU66" s="33"/>
      <c r="FV66" s="11"/>
      <c r="FW66" s="15"/>
      <c r="FX66" s="11"/>
      <c r="FY66" s="26"/>
      <c r="FZ66" s="31"/>
      <c r="GA66" s="33"/>
      <c r="GB66" s="11"/>
      <c r="GC66" s="15"/>
      <c r="GD66" s="11"/>
      <c r="GE66" s="26"/>
      <c r="GF66" s="31"/>
      <c r="GG66" s="33"/>
      <c r="GH66" s="11"/>
      <c r="GI66" s="15"/>
      <c r="GJ66" s="11"/>
      <c r="GK66" s="26"/>
      <c r="GL66" s="31"/>
      <c r="GM66" s="33">
        <v>65</v>
      </c>
      <c r="GN66" s="11"/>
      <c r="GO66" s="15"/>
      <c r="GP66" s="11"/>
      <c r="GQ66" s="26"/>
      <c r="GR66" s="31"/>
      <c r="GS66" s="33"/>
      <c r="GT66" s="33"/>
      <c r="GU66" s="33"/>
      <c r="GV66" s="33"/>
      <c r="GW66" s="33"/>
      <c r="GX66" s="33"/>
      <c r="GY66" s="27">
        <f t="shared" si="99"/>
        <v>131.30000000000001</v>
      </c>
      <c r="GZ66" s="26">
        <f t="shared" si="100"/>
        <v>131.30000000000001</v>
      </c>
      <c r="HA66" s="27">
        <f t="shared" si="549"/>
        <v>6.5650000000000013</v>
      </c>
      <c r="HB66" s="26">
        <f t="shared" si="549"/>
        <v>5.9085000000000001</v>
      </c>
      <c r="HC66" s="27">
        <f t="shared" si="103"/>
        <v>160.93441000000001</v>
      </c>
      <c r="HD66" s="26">
        <f t="shared" si="104"/>
        <v>160.93441000000001</v>
      </c>
      <c r="HE66" s="27">
        <f t="shared" si="105"/>
        <v>6.9319318350000003</v>
      </c>
      <c r="HF66" s="26">
        <f t="shared" si="106"/>
        <v>6.2719318350000002</v>
      </c>
      <c r="HG66" s="27">
        <f t="shared" si="123"/>
        <v>167.86634183500001</v>
      </c>
      <c r="HH66" s="26">
        <f t="shared" si="108"/>
        <v>167.86634183500001</v>
      </c>
      <c r="HI66" s="27">
        <f t="shared" si="109"/>
        <v>168</v>
      </c>
      <c r="HJ66" s="43">
        <v>1</v>
      </c>
      <c r="HK66" s="15">
        <v>168</v>
      </c>
      <c r="HL66" s="15">
        <v>168</v>
      </c>
      <c r="HM66" s="15">
        <v>0</v>
      </c>
    </row>
    <row r="67" spans="1:221" ht="15.75">
      <c r="A67" s="8" t="s">
        <v>62</v>
      </c>
      <c r="B67" s="17"/>
      <c r="C67" s="34"/>
      <c r="D67" s="11"/>
      <c r="E67" s="28"/>
      <c r="F67" s="11"/>
      <c r="G67" s="9"/>
      <c r="H67" s="41"/>
      <c r="I67" s="34"/>
      <c r="J67" s="11"/>
      <c r="K67" s="28"/>
      <c r="L67" s="11"/>
      <c r="M67" s="9"/>
      <c r="N67" s="41"/>
      <c r="O67" s="34"/>
      <c r="P67" s="11"/>
      <c r="Q67" s="28"/>
      <c r="R67" s="11"/>
      <c r="S67" s="9"/>
      <c r="T67" s="41"/>
      <c r="U67" s="34"/>
      <c r="V67" s="11"/>
      <c r="W67" s="28"/>
      <c r="X67" s="11"/>
      <c r="Y67" s="9"/>
      <c r="Z67" s="41"/>
      <c r="AA67" s="34"/>
      <c r="AB67" s="11"/>
      <c r="AC67" s="28"/>
      <c r="AD67" s="11"/>
      <c r="AE67" s="9"/>
      <c r="AF67" s="41"/>
      <c r="AG67" s="34"/>
      <c r="AH67" s="11"/>
      <c r="AI67" s="28"/>
      <c r="AJ67" s="11"/>
      <c r="AK67" s="9"/>
      <c r="AL67" s="41"/>
      <c r="AM67" s="34"/>
      <c r="AN67" s="11"/>
      <c r="AO67" s="28"/>
      <c r="AP67" s="11"/>
      <c r="AQ67" s="9"/>
      <c r="AR67" s="41"/>
      <c r="AS67" s="34"/>
      <c r="AT67" s="11"/>
      <c r="AU67" s="28"/>
      <c r="AV67" s="11"/>
      <c r="AW67" s="9"/>
      <c r="AX67" s="41"/>
      <c r="AY67" s="34"/>
      <c r="AZ67" s="11"/>
      <c r="BA67" s="28"/>
      <c r="BB67" s="11"/>
      <c r="BC67" s="9"/>
      <c r="BD67" s="41"/>
      <c r="BE67" s="34"/>
      <c r="BF67" s="11"/>
      <c r="BG67" s="28"/>
      <c r="BH67" s="11"/>
      <c r="BI67" s="9"/>
      <c r="BJ67" s="41"/>
      <c r="BK67" s="34"/>
      <c r="BL67" s="11"/>
      <c r="BM67" s="28"/>
      <c r="BN67" s="11"/>
      <c r="BO67" s="9"/>
      <c r="BP67" s="41"/>
      <c r="BQ67" s="34"/>
      <c r="BR67" s="11"/>
      <c r="BS67" s="28"/>
      <c r="BT67" s="11"/>
      <c r="BU67" s="9"/>
      <c r="BV67" s="41"/>
      <c r="BW67" s="34"/>
      <c r="BX67" s="11"/>
      <c r="BY67" s="28"/>
      <c r="BZ67" s="11"/>
      <c r="CA67" s="9"/>
      <c r="CB67" s="41"/>
      <c r="CC67" s="34"/>
      <c r="CD67" s="11"/>
      <c r="CE67" s="28"/>
      <c r="CF67" s="11"/>
      <c r="CG67" s="9"/>
      <c r="CH67" s="41"/>
      <c r="CI67" s="34"/>
      <c r="CJ67" s="11"/>
      <c r="CK67" s="28"/>
      <c r="CL67" s="11"/>
      <c r="CM67" s="9"/>
      <c r="CN67" s="41"/>
      <c r="CO67" s="34"/>
      <c r="CP67" s="11"/>
      <c r="CQ67" s="28"/>
      <c r="CR67" s="11"/>
      <c r="CS67" s="9"/>
      <c r="CT67" s="41"/>
      <c r="CU67" s="34"/>
      <c r="CV67" s="11"/>
      <c r="CW67" s="28"/>
      <c r="CX67" s="11"/>
      <c r="CY67" s="9"/>
      <c r="CZ67" s="41"/>
      <c r="DA67" s="34"/>
      <c r="DB67" s="11"/>
      <c r="DC67" s="28"/>
      <c r="DD67" s="11"/>
      <c r="DE67" s="9"/>
      <c r="DF67" s="41"/>
      <c r="DG67" s="34"/>
      <c r="DH67" s="11"/>
      <c r="DI67" s="28"/>
      <c r="DJ67" s="11"/>
      <c r="DK67" s="9"/>
      <c r="DL67" s="41"/>
      <c r="DM67" s="34"/>
      <c r="DN67" s="11"/>
      <c r="DO67" s="28"/>
      <c r="DP67" s="11"/>
      <c r="DQ67" s="9"/>
      <c r="DR67" s="41"/>
      <c r="DS67" s="34"/>
      <c r="DT67" s="11"/>
      <c r="DU67" s="28"/>
      <c r="DV67" s="11"/>
      <c r="DW67" s="9"/>
      <c r="DX67" s="41"/>
      <c r="DY67" s="34"/>
      <c r="DZ67" s="11"/>
      <c r="EA67" s="28"/>
      <c r="EB67" s="11"/>
      <c r="EC67" s="9"/>
      <c r="ED67" s="41"/>
      <c r="EE67" s="34"/>
      <c r="EF67" s="11"/>
      <c r="EG67" s="28"/>
      <c r="EH67" s="11"/>
      <c r="EI67" s="9"/>
      <c r="EJ67" s="41"/>
      <c r="EK67" s="34"/>
      <c r="EL67" s="11"/>
      <c r="EM67" s="28"/>
      <c r="EN67" s="11"/>
      <c r="EO67" s="9"/>
      <c r="EP67" s="41"/>
      <c r="EQ67" s="34"/>
      <c r="ER67" s="11"/>
      <c r="ES67" s="28"/>
      <c r="ET67" s="11"/>
      <c r="EU67" s="9"/>
      <c r="EV67" s="41"/>
      <c r="EW67" s="34"/>
      <c r="EX67" s="11"/>
      <c r="EY67" s="28"/>
      <c r="EZ67" s="11"/>
      <c r="FA67" s="9"/>
      <c r="FB67" s="41"/>
      <c r="FC67" s="34"/>
      <c r="FD67" s="11"/>
      <c r="FE67" s="28"/>
      <c r="FF67" s="11"/>
      <c r="FG67" s="9"/>
      <c r="FH67" s="41"/>
      <c r="FI67" s="34"/>
      <c r="FJ67" s="11"/>
      <c r="FK67" s="28"/>
      <c r="FL67" s="11"/>
      <c r="FM67" s="9"/>
      <c r="FN67" s="41"/>
      <c r="FO67" s="34"/>
      <c r="FP67" s="11"/>
      <c r="FQ67" s="28"/>
      <c r="FR67" s="11"/>
      <c r="FS67" s="9"/>
      <c r="FT67" s="41"/>
      <c r="FU67" s="34"/>
      <c r="FV67" s="11"/>
      <c r="FW67" s="28"/>
      <c r="FX67" s="11"/>
      <c r="FY67" s="9"/>
      <c r="FZ67" s="41"/>
      <c r="GA67" s="34"/>
      <c r="GB67" s="11"/>
      <c r="GC67" s="28"/>
      <c r="GD67" s="11"/>
      <c r="GE67" s="9"/>
      <c r="GF67" s="41"/>
      <c r="GG67" s="34"/>
      <c r="GH67" s="11"/>
      <c r="GI67" s="28"/>
      <c r="GJ67" s="11"/>
      <c r="GK67" s="9"/>
      <c r="GL67" s="41"/>
      <c r="GM67" s="34"/>
      <c r="GN67" s="11"/>
      <c r="GO67" s="28"/>
      <c r="GP67" s="11"/>
      <c r="GQ67" s="9"/>
      <c r="GR67" s="41"/>
      <c r="GS67" s="34"/>
      <c r="GT67" s="34"/>
      <c r="GU67" s="34"/>
      <c r="GV67" s="34"/>
      <c r="GW67" s="34"/>
      <c r="GX67" s="34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11"/>
      <c r="HL67" s="11"/>
      <c r="HM67" s="11"/>
    </row>
    <row r="68" spans="1:221" ht="36" customHeight="1">
      <c r="A68" s="12" t="s">
        <v>114</v>
      </c>
      <c r="B68" s="13" t="s">
        <v>115</v>
      </c>
      <c r="C68" s="33" t="s">
        <v>165</v>
      </c>
      <c r="D68" s="11">
        <v>73.25</v>
      </c>
      <c r="E68" s="15">
        <f>AVERAGE(D68:D68)</f>
        <v>73.25</v>
      </c>
      <c r="F68" s="11">
        <v>16.850000000000001</v>
      </c>
      <c r="G68" s="26">
        <f>D68*0.22</f>
        <v>16.114999999999998</v>
      </c>
      <c r="H68" s="31">
        <f t="shared" si="4"/>
        <v>90.1</v>
      </c>
      <c r="I68" s="33">
        <v>25</v>
      </c>
      <c r="J68" s="11">
        <v>76.5</v>
      </c>
      <c r="K68" s="15">
        <f>J68</f>
        <v>76.5</v>
      </c>
      <c r="L68" s="11">
        <f t="shared" si="6"/>
        <v>22.95</v>
      </c>
      <c r="M68" s="26">
        <f t="shared" ref="M68:M69" si="551">J68*0.19</f>
        <v>14.535</v>
      </c>
      <c r="N68" s="31">
        <f t="shared" si="8"/>
        <v>99.45</v>
      </c>
      <c r="O68" s="33">
        <v>25</v>
      </c>
      <c r="P68" s="11">
        <v>89.25</v>
      </c>
      <c r="Q68" s="15">
        <f>P68</f>
        <v>89.25</v>
      </c>
      <c r="R68" s="11">
        <f t="shared" ref="R68:R69" si="552">P68*0.21</f>
        <v>18.7425</v>
      </c>
      <c r="S68" s="26">
        <f t="shared" ref="S68:S69" si="553">P68*0.18</f>
        <v>16.064999999999998</v>
      </c>
      <c r="T68" s="31">
        <f t="shared" si="12"/>
        <v>107.99250000000001</v>
      </c>
      <c r="U68" s="33">
        <v>25</v>
      </c>
      <c r="V68" s="28">
        <v>72</v>
      </c>
      <c r="W68" s="15">
        <f>V68</f>
        <v>72</v>
      </c>
      <c r="X68" s="11">
        <f t="shared" ref="X68" si="554">V68*0.27</f>
        <v>19.440000000000001</v>
      </c>
      <c r="Y68" s="26">
        <f t="shared" ref="Y68" si="555">V68*0.22</f>
        <v>15.84</v>
      </c>
      <c r="Z68" s="31">
        <f t="shared" si="16"/>
        <v>91.44</v>
      </c>
      <c r="AA68" s="33">
        <v>25</v>
      </c>
      <c r="AB68" s="11"/>
      <c r="AC68" s="15"/>
      <c r="AD68" s="11"/>
      <c r="AE68" s="26"/>
      <c r="AF68" s="31"/>
      <c r="AG68" s="33">
        <v>25</v>
      </c>
      <c r="AH68" s="11">
        <v>50.5</v>
      </c>
      <c r="AI68" s="15">
        <f t="shared" ref="AI68:AI70" si="556">AH68</f>
        <v>50.5</v>
      </c>
      <c r="AJ68" s="11">
        <f t="shared" si="333"/>
        <v>5.0500000000000007</v>
      </c>
      <c r="AK68" s="26">
        <f t="shared" ref="AK68:AK75" si="557">AH68*0.09</f>
        <v>4.5449999999999999</v>
      </c>
      <c r="AL68" s="31">
        <f t="shared" si="24"/>
        <v>55.55</v>
      </c>
      <c r="AM68" s="33">
        <v>25</v>
      </c>
      <c r="AN68" s="11">
        <v>58</v>
      </c>
      <c r="AO68" s="15">
        <f t="shared" ref="AO68" si="558">AN68</f>
        <v>58</v>
      </c>
      <c r="AP68" s="11">
        <f>AN68*0.24</f>
        <v>13.92</v>
      </c>
      <c r="AQ68" s="26">
        <f t="shared" ref="AQ68" si="559">AP68*0.2</f>
        <v>2.7840000000000003</v>
      </c>
      <c r="AR68" s="31">
        <f t="shared" si="28"/>
        <v>71.92</v>
      </c>
      <c r="AS68" s="33">
        <v>25</v>
      </c>
      <c r="AT68" s="11">
        <v>67.75</v>
      </c>
      <c r="AU68" s="15">
        <f t="shared" ref="AU68" si="560">AT68</f>
        <v>67.75</v>
      </c>
      <c r="AV68" s="11">
        <f t="shared" ref="AV68" si="561">AT68*0.24</f>
        <v>16.259999999999998</v>
      </c>
      <c r="AW68" s="26">
        <f t="shared" ref="AW68" si="562">AT68*0.18</f>
        <v>12.195</v>
      </c>
      <c r="AX68" s="31">
        <f t="shared" si="32"/>
        <v>84.009999999999991</v>
      </c>
      <c r="AY68" s="33">
        <v>25</v>
      </c>
      <c r="AZ68" s="11"/>
      <c r="BA68" s="49"/>
      <c r="BB68" s="11"/>
      <c r="BC68" s="26"/>
      <c r="BD68" s="31"/>
      <c r="BE68" s="33">
        <v>25</v>
      </c>
      <c r="BF68" s="11">
        <v>77.75</v>
      </c>
      <c r="BG68" s="15">
        <f>BF68</f>
        <v>77.75</v>
      </c>
      <c r="BH68" s="11">
        <f t="shared" ref="BH68:BH69" si="563">BF68*0.37</f>
        <v>28.767499999999998</v>
      </c>
      <c r="BI68" s="26">
        <f t="shared" ref="BI68:BI69" si="564">BF68*0.29</f>
        <v>22.547499999999999</v>
      </c>
      <c r="BJ68" s="31">
        <f t="shared" si="38"/>
        <v>106.5175</v>
      </c>
      <c r="BK68" s="33">
        <v>25</v>
      </c>
      <c r="BL68" s="11"/>
      <c r="BM68" s="15"/>
      <c r="BN68" s="11"/>
      <c r="BO68" s="26"/>
      <c r="BP68" s="31"/>
      <c r="BQ68" s="33"/>
      <c r="BR68" s="11"/>
      <c r="BS68" s="15"/>
      <c r="BT68" s="11"/>
      <c r="BU68" s="26"/>
      <c r="BV68" s="31"/>
      <c r="BW68" s="33"/>
      <c r="BX68" s="11"/>
      <c r="BY68" s="15"/>
      <c r="BZ68" s="11"/>
      <c r="CA68" s="26"/>
      <c r="CB68" s="31"/>
      <c r="CC68" s="33">
        <v>25</v>
      </c>
      <c r="CD68" s="11">
        <v>117.75</v>
      </c>
      <c r="CE68" s="15">
        <f>CD68</f>
        <v>117.75</v>
      </c>
      <c r="CF68" s="11">
        <f t="shared" ref="CF68" si="565">CD68*0.3</f>
        <v>35.324999999999996</v>
      </c>
      <c r="CG68" s="26">
        <f>CD68*0.27</f>
        <v>31.7925</v>
      </c>
      <c r="CH68" s="31">
        <f t="shared" si="52"/>
        <v>153.07499999999999</v>
      </c>
      <c r="CI68" s="33">
        <v>25</v>
      </c>
      <c r="CJ68" s="11">
        <v>61.5</v>
      </c>
      <c r="CK68" s="15">
        <f>CJ68</f>
        <v>61.5</v>
      </c>
      <c r="CL68" s="11">
        <f t="shared" ref="CL68" si="566">CJ68*0.28</f>
        <v>17.220000000000002</v>
      </c>
      <c r="CM68" s="26">
        <f t="shared" ref="CM68" si="567">CJ68*0.22</f>
        <v>13.53</v>
      </c>
      <c r="CN68" s="31">
        <f t="shared" si="53"/>
        <v>78.72</v>
      </c>
      <c r="CO68" s="33">
        <v>25</v>
      </c>
      <c r="CP68" s="11">
        <v>112.19</v>
      </c>
      <c r="CQ68" s="15">
        <f>CP68</f>
        <v>112.19</v>
      </c>
      <c r="CR68" s="11">
        <f t="shared" ref="CR68:CR69" si="568">CP68*0.31</f>
        <v>34.7789</v>
      </c>
      <c r="CS68" s="26">
        <f t="shared" ref="CS68:CS69" si="569">CP68*0.28</f>
        <v>31.413200000000003</v>
      </c>
      <c r="CT68" s="31">
        <f t="shared" si="55"/>
        <v>146.96889999999999</v>
      </c>
      <c r="CU68" s="33"/>
      <c r="CV68" s="11"/>
      <c r="CW68" s="15"/>
      <c r="CX68" s="11"/>
      <c r="CY68" s="26"/>
      <c r="CZ68" s="31"/>
      <c r="DA68" s="33">
        <v>25</v>
      </c>
      <c r="DB68" s="11">
        <v>85</v>
      </c>
      <c r="DC68" s="15">
        <f t="shared" ref="DC68:DC69" si="570">DB68</f>
        <v>85</v>
      </c>
      <c r="DD68" s="11">
        <f t="shared" ref="DD68" si="571">DB68*0.64</f>
        <v>54.4</v>
      </c>
      <c r="DE68" s="26">
        <f t="shared" ref="DE68:DE69" si="572">DB68*0.52</f>
        <v>44.2</v>
      </c>
      <c r="DF68" s="31">
        <f t="shared" si="60"/>
        <v>139.4</v>
      </c>
      <c r="DG68" s="33">
        <v>25</v>
      </c>
      <c r="DH68" s="11"/>
      <c r="DI68" s="15"/>
      <c r="DJ68" s="11"/>
      <c r="DK68" s="26"/>
      <c r="DL68" s="31"/>
      <c r="DM68" s="33"/>
      <c r="DN68" s="11"/>
      <c r="DO68" s="15"/>
      <c r="DP68" s="11"/>
      <c r="DQ68" s="26"/>
      <c r="DR68" s="31"/>
      <c r="DS68" s="33"/>
      <c r="DT68" s="11"/>
      <c r="DU68" s="15"/>
      <c r="DV68" s="11"/>
      <c r="DW68" s="26"/>
      <c r="DX68" s="31"/>
      <c r="DY68" s="33">
        <v>25</v>
      </c>
      <c r="DZ68" s="11"/>
      <c r="EA68" s="15"/>
      <c r="EB68" s="11"/>
      <c r="EC68" s="26"/>
      <c r="ED68" s="31"/>
      <c r="EE68" s="33">
        <v>25</v>
      </c>
      <c r="EF68" s="11"/>
      <c r="EG68" s="15"/>
      <c r="EH68" s="11"/>
      <c r="EI68" s="26"/>
      <c r="EJ68" s="31"/>
      <c r="EK68" s="33">
        <v>25</v>
      </c>
      <c r="EL68" s="11"/>
      <c r="EM68" s="15"/>
      <c r="EN68" s="11"/>
      <c r="EO68" s="26"/>
      <c r="EP68" s="31"/>
      <c r="EQ68" s="33">
        <v>15</v>
      </c>
      <c r="ER68" s="11">
        <v>69.75</v>
      </c>
      <c r="ES68" s="15">
        <f>ER68</f>
        <v>69.75</v>
      </c>
      <c r="ET68" s="11">
        <f t="shared" ref="ET68" si="573">ER68*0.17</f>
        <v>11.857500000000002</v>
      </c>
      <c r="EU68" s="26">
        <f t="shared" ref="EU68" si="574">ER68*0.15</f>
        <v>10.4625</v>
      </c>
      <c r="EV68" s="31">
        <f t="shared" si="78"/>
        <v>81.607500000000002</v>
      </c>
      <c r="EW68" s="33">
        <v>25</v>
      </c>
      <c r="EX68" s="11"/>
      <c r="EY68" s="15"/>
      <c r="EZ68" s="11"/>
      <c r="FA68" s="26"/>
      <c r="FB68" s="31"/>
      <c r="FC68" s="33"/>
      <c r="FD68" s="11"/>
      <c r="FE68" s="15"/>
      <c r="FF68" s="11"/>
      <c r="FG68" s="26"/>
      <c r="FH68" s="31"/>
      <c r="FI68" s="33">
        <v>25</v>
      </c>
      <c r="FJ68" s="11"/>
      <c r="FK68" s="15"/>
      <c r="FL68" s="11"/>
      <c r="FM68" s="26"/>
      <c r="FN68" s="31"/>
      <c r="FO68" s="33">
        <v>25</v>
      </c>
      <c r="FP68" s="11"/>
      <c r="FQ68" s="15"/>
      <c r="FR68" s="11"/>
      <c r="FS68" s="26"/>
      <c r="FT68" s="31"/>
      <c r="FU68" s="33">
        <v>25</v>
      </c>
      <c r="FV68" s="11">
        <v>80</v>
      </c>
      <c r="FW68" s="15">
        <f>FV68</f>
        <v>80</v>
      </c>
      <c r="FX68" s="11">
        <f t="shared" ref="FX68:FX69" si="575">FV68*0.47</f>
        <v>37.599999999999994</v>
      </c>
      <c r="FY68" s="26">
        <f t="shared" ref="FY68:FY69" si="576">FV68*0.37</f>
        <v>29.6</v>
      </c>
      <c r="FZ68" s="31">
        <f t="shared" si="92"/>
        <v>117.6</v>
      </c>
      <c r="GA68" s="33"/>
      <c r="GB68" s="11"/>
      <c r="GC68" s="15"/>
      <c r="GD68" s="11"/>
      <c r="GE68" s="26"/>
      <c r="GF68" s="31"/>
      <c r="GG68" s="33"/>
      <c r="GH68" s="11"/>
      <c r="GI68" s="15"/>
      <c r="GJ68" s="11"/>
      <c r="GK68" s="26"/>
      <c r="GL68" s="31"/>
      <c r="GM68" s="33">
        <v>25</v>
      </c>
      <c r="GN68" s="11"/>
      <c r="GO68" s="15"/>
      <c r="GP68" s="11"/>
      <c r="GQ68" s="26"/>
      <c r="GR68" s="31"/>
      <c r="GS68" s="33"/>
      <c r="GT68" s="33"/>
      <c r="GU68" s="33"/>
      <c r="GV68" s="33"/>
      <c r="GW68" s="33"/>
      <c r="GX68" s="33"/>
      <c r="GY68" s="27">
        <f t="shared" si="99"/>
        <v>77.942142857142855</v>
      </c>
      <c r="GZ68" s="26">
        <f t="shared" si="100"/>
        <v>77.942142857142855</v>
      </c>
      <c r="HA68" s="27">
        <f t="shared" ref="HA68:HB70" si="577">AVERAGE(F68,L68,R68,X68,AD68,AJ68,AP68,AV68,BB68,BH68,BN68,BT68,BZ68,CF68,CL68,CR68,CX68,DD68,DJ68,DP68,DV68,EB68,EH68,EN68,ET68,EZ68,FF68,FL68,FR68,FX68,GD68,GJ68,GP68,)</f>
        <v>22.210759999999997</v>
      </c>
      <c r="HB68" s="26">
        <f t="shared" si="577"/>
        <v>17.708313333333333</v>
      </c>
      <c r="HC68" s="27">
        <f t="shared" si="103"/>
        <v>95.533684499999993</v>
      </c>
      <c r="HD68" s="26">
        <f t="shared" si="104"/>
        <v>95.533684499999993</v>
      </c>
      <c r="HE68" s="27">
        <f t="shared" si="105"/>
        <v>23.297551686466669</v>
      </c>
      <c r="HF68" s="26">
        <f t="shared" si="106"/>
        <v>18.797551686466665</v>
      </c>
      <c r="HG68" s="27">
        <f t="shared" si="123"/>
        <v>118.83123618646667</v>
      </c>
      <c r="HH68" s="26">
        <f t="shared" si="108"/>
        <v>118.83123618646667</v>
      </c>
      <c r="HI68" s="27">
        <f t="shared" si="109"/>
        <v>119</v>
      </c>
      <c r="HJ68" s="43">
        <v>12364</v>
      </c>
      <c r="HK68" s="15">
        <v>1471316.0010811922</v>
      </c>
      <c r="HL68" s="15">
        <v>1303564.9310811921</v>
      </c>
      <c r="HM68" s="15">
        <v>167751.07</v>
      </c>
    </row>
    <row r="69" spans="1:221" ht="31.5" customHeight="1">
      <c r="A69" s="12" t="s">
        <v>116</v>
      </c>
      <c r="B69" s="13" t="s">
        <v>117</v>
      </c>
      <c r="C69" s="33" t="s">
        <v>166</v>
      </c>
      <c r="D69" s="11"/>
      <c r="E69" s="15"/>
      <c r="F69" s="11"/>
      <c r="G69" s="26"/>
      <c r="H69" s="31"/>
      <c r="I69" s="33">
        <v>20</v>
      </c>
      <c r="J69" s="11">
        <v>63.8</v>
      </c>
      <c r="K69" s="15">
        <f t="shared" ref="K69" si="578">J69</f>
        <v>63.8</v>
      </c>
      <c r="L69" s="11">
        <f t="shared" si="6"/>
        <v>19.139999999999997</v>
      </c>
      <c r="M69" s="26">
        <f t="shared" si="551"/>
        <v>12.122</v>
      </c>
      <c r="N69" s="31">
        <f t="shared" si="8"/>
        <v>82.94</v>
      </c>
      <c r="O69" s="33">
        <v>20</v>
      </c>
      <c r="P69" s="11">
        <v>71.400000000000006</v>
      </c>
      <c r="Q69" s="15">
        <f t="shared" ref="Q69" si="579">P69</f>
        <v>71.400000000000006</v>
      </c>
      <c r="R69" s="11">
        <f t="shared" si="552"/>
        <v>14.994</v>
      </c>
      <c r="S69" s="26">
        <f t="shared" si="553"/>
        <v>12.852</v>
      </c>
      <c r="T69" s="31">
        <f t="shared" si="12"/>
        <v>86.394000000000005</v>
      </c>
      <c r="U69" s="33">
        <v>20</v>
      </c>
      <c r="V69" s="11"/>
      <c r="W69" s="15"/>
      <c r="X69" s="11"/>
      <c r="Y69" s="26"/>
      <c r="Z69" s="31"/>
      <c r="AA69" s="33">
        <v>20</v>
      </c>
      <c r="AB69" s="11"/>
      <c r="AC69" s="15"/>
      <c r="AD69" s="11"/>
      <c r="AE69" s="26"/>
      <c r="AF69" s="31"/>
      <c r="AG69" s="33">
        <v>20</v>
      </c>
      <c r="AH69" s="11">
        <v>40.4</v>
      </c>
      <c r="AI69" s="15">
        <f t="shared" si="556"/>
        <v>40.4</v>
      </c>
      <c r="AJ69" s="11">
        <f t="shared" si="333"/>
        <v>4.04</v>
      </c>
      <c r="AK69" s="26">
        <f t="shared" si="557"/>
        <v>3.6359999999999997</v>
      </c>
      <c r="AL69" s="31">
        <f t="shared" si="24"/>
        <v>44.44</v>
      </c>
      <c r="AM69" s="33">
        <v>20</v>
      </c>
      <c r="AN69" s="11"/>
      <c r="AO69" s="15"/>
      <c r="AP69" s="11"/>
      <c r="AQ69" s="26"/>
      <c r="AR69" s="31"/>
      <c r="AS69" s="33">
        <v>20</v>
      </c>
      <c r="AT69" s="11"/>
      <c r="AU69" s="15"/>
      <c r="AV69" s="11"/>
      <c r="AW69" s="26"/>
      <c r="AX69" s="31"/>
      <c r="AY69" s="33"/>
      <c r="AZ69" s="11"/>
      <c r="BA69" s="49"/>
      <c r="BB69" s="11"/>
      <c r="BC69" s="26"/>
      <c r="BD69" s="31"/>
      <c r="BE69" s="33"/>
      <c r="BF69" s="11">
        <v>62.2</v>
      </c>
      <c r="BG69" s="15">
        <f>BF69</f>
        <v>62.2</v>
      </c>
      <c r="BH69" s="11">
        <f t="shared" si="563"/>
        <v>23.013999999999999</v>
      </c>
      <c r="BI69" s="26">
        <f t="shared" si="564"/>
        <v>18.038</v>
      </c>
      <c r="BJ69" s="31">
        <f t="shared" si="38"/>
        <v>85.213999999999999</v>
      </c>
      <c r="BK69" s="33">
        <v>20</v>
      </c>
      <c r="BL69" s="11"/>
      <c r="BM69" s="15"/>
      <c r="BN69" s="11"/>
      <c r="BO69" s="26"/>
      <c r="BP69" s="31"/>
      <c r="BQ69" s="33"/>
      <c r="BR69" s="11"/>
      <c r="BS69" s="15"/>
      <c r="BT69" s="11"/>
      <c r="BU69" s="26"/>
      <c r="BV69" s="31"/>
      <c r="BW69" s="33"/>
      <c r="BX69" s="11"/>
      <c r="BY69" s="15"/>
      <c r="BZ69" s="11"/>
      <c r="CA69" s="26"/>
      <c r="CB69" s="31"/>
      <c r="CC69" s="33">
        <v>20</v>
      </c>
      <c r="CD69" s="11"/>
      <c r="CE69" s="15"/>
      <c r="CF69" s="11"/>
      <c r="CG69" s="26"/>
      <c r="CH69" s="31"/>
      <c r="CI69" s="33">
        <v>20</v>
      </c>
      <c r="CJ69" s="11"/>
      <c r="CK69" s="15"/>
      <c r="CL69" s="11"/>
      <c r="CM69" s="26"/>
      <c r="CN69" s="31"/>
      <c r="CO69" s="33">
        <v>20</v>
      </c>
      <c r="CP69" s="11">
        <v>89.75</v>
      </c>
      <c r="CQ69" s="15">
        <f>CP69</f>
        <v>89.75</v>
      </c>
      <c r="CR69" s="11">
        <f t="shared" si="568"/>
        <v>27.822500000000002</v>
      </c>
      <c r="CS69" s="26">
        <f t="shared" si="569"/>
        <v>25.130000000000003</v>
      </c>
      <c r="CT69" s="31">
        <f t="shared" si="55"/>
        <v>117.57250000000001</v>
      </c>
      <c r="CU69" s="33"/>
      <c r="CV69" s="11"/>
      <c r="CW69" s="15"/>
      <c r="CX69" s="11"/>
      <c r="CY69" s="26"/>
      <c r="CZ69" s="31"/>
      <c r="DA69" s="33">
        <v>20</v>
      </c>
      <c r="DB69" s="11">
        <v>68</v>
      </c>
      <c r="DC69" s="15">
        <f t="shared" si="570"/>
        <v>68</v>
      </c>
      <c r="DD69" s="11">
        <f t="shared" ref="DD69" si="580">DB69*0.64</f>
        <v>43.52</v>
      </c>
      <c r="DE69" s="26">
        <f t="shared" si="572"/>
        <v>35.36</v>
      </c>
      <c r="DF69" s="31">
        <f t="shared" si="60"/>
        <v>111.52000000000001</v>
      </c>
      <c r="DG69" s="33">
        <v>20</v>
      </c>
      <c r="DH69" s="11"/>
      <c r="DI69" s="15"/>
      <c r="DJ69" s="11"/>
      <c r="DK69" s="26"/>
      <c r="DL69" s="31"/>
      <c r="DM69" s="33"/>
      <c r="DN69" s="11"/>
      <c r="DO69" s="15"/>
      <c r="DP69" s="11"/>
      <c r="DQ69" s="26"/>
      <c r="DR69" s="31"/>
      <c r="DS69" s="33"/>
      <c r="DT69" s="11"/>
      <c r="DU69" s="15"/>
      <c r="DV69" s="11"/>
      <c r="DW69" s="26"/>
      <c r="DX69" s="31"/>
      <c r="DY69" s="33">
        <v>20</v>
      </c>
      <c r="DZ69" s="11"/>
      <c r="EA69" s="15"/>
      <c r="EB69" s="11"/>
      <c r="EC69" s="26"/>
      <c r="ED69" s="31"/>
      <c r="EE69" s="33">
        <v>20</v>
      </c>
      <c r="EF69" s="11"/>
      <c r="EG69" s="15"/>
      <c r="EH69" s="11"/>
      <c r="EI69" s="26"/>
      <c r="EJ69" s="31"/>
      <c r="EK69" s="33">
        <v>20</v>
      </c>
      <c r="EL69" s="11"/>
      <c r="EM69" s="15"/>
      <c r="EN69" s="11"/>
      <c r="EO69" s="26"/>
      <c r="EP69" s="31"/>
      <c r="EQ69" s="33">
        <v>15</v>
      </c>
      <c r="ER69" s="11"/>
      <c r="ES69" s="15"/>
      <c r="ET69" s="11"/>
      <c r="EU69" s="26"/>
      <c r="EV69" s="31"/>
      <c r="EW69" s="33">
        <v>20</v>
      </c>
      <c r="EX69" s="11"/>
      <c r="EY69" s="15"/>
      <c r="EZ69" s="11"/>
      <c r="FA69" s="26"/>
      <c r="FB69" s="31"/>
      <c r="FC69" s="33"/>
      <c r="FD69" s="11"/>
      <c r="FE69" s="15"/>
      <c r="FF69" s="11"/>
      <c r="FG69" s="26"/>
      <c r="FH69" s="31"/>
      <c r="FI69" s="33">
        <v>20</v>
      </c>
      <c r="FJ69" s="11"/>
      <c r="FK69" s="15"/>
      <c r="FL69" s="11"/>
      <c r="FM69" s="26"/>
      <c r="FN69" s="31"/>
      <c r="FO69" s="33">
        <v>20</v>
      </c>
      <c r="FP69" s="11"/>
      <c r="FQ69" s="15"/>
      <c r="FR69" s="11"/>
      <c r="FS69" s="26"/>
      <c r="FT69" s="31"/>
      <c r="FU69" s="33">
        <v>20</v>
      </c>
      <c r="FV69" s="11">
        <v>64</v>
      </c>
      <c r="FW69" s="15">
        <f t="shared" ref="FW69" si="581">FV69</f>
        <v>64</v>
      </c>
      <c r="FX69" s="11">
        <f t="shared" si="575"/>
        <v>30.08</v>
      </c>
      <c r="FY69" s="26">
        <f t="shared" si="576"/>
        <v>23.68</v>
      </c>
      <c r="FZ69" s="31">
        <f t="shared" si="92"/>
        <v>94.08</v>
      </c>
      <c r="GA69" s="33"/>
      <c r="GB69" s="11"/>
      <c r="GC69" s="15"/>
      <c r="GD69" s="11"/>
      <c r="GE69" s="26"/>
      <c r="GF69" s="31"/>
      <c r="GG69" s="33"/>
      <c r="GH69" s="11"/>
      <c r="GI69" s="15"/>
      <c r="GJ69" s="11"/>
      <c r="GK69" s="26"/>
      <c r="GL69" s="31"/>
      <c r="GM69" s="33">
        <v>20</v>
      </c>
      <c r="GN69" s="11"/>
      <c r="GO69" s="15"/>
      <c r="GP69" s="11"/>
      <c r="GQ69" s="26"/>
      <c r="GR69" s="31"/>
      <c r="GS69" s="33"/>
      <c r="GT69" s="33"/>
      <c r="GU69" s="33"/>
      <c r="GV69" s="33"/>
      <c r="GW69" s="33"/>
      <c r="GX69" s="33"/>
      <c r="GY69" s="27">
        <f t="shared" si="99"/>
        <v>65.650000000000006</v>
      </c>
      <c r="GZ69" s="26">
        <f t="shared" si="100"/>
        <v>65.650000000000006</v>
      </c>
      <c r="HA69" s="27">
        <f t="shared" si="577"/>
        <v>20.3263125</v>
      </c>
      <c r="HB69" s="26">
        <f t="shared" si="577"/>
        <v>16.352249999999998</v>
      </c>
      <c r="HC69" s="27">
        <f t="shared" si="103"/>
        <v>80.467205000000007</v>
      </c>
      <c r="HD69" s="26">
        <f t="shared" si="104"/>
        <v>80.467205000000007</v>
      </c>
      <c r="HE69" s="27">
        <f t="shared" si="105"/>
        <v>21.338076897499995</v>
      </c>
      <c r="HF69" s="26">
        <f t="shared" si="106"/>
        <v>17.358076897499998</v>
      </c>
      <c r="HG69" s="27">
        <f t="shared" si="123"/>
        <v>101.80528189750001</v>
      </c>
      <c r="HH69" s="26">
        <f t="shared" si="108"/>
        <v>101.80528189750001</v>
      </c>
      <c r="HI69" s="27">
        <f t="shared" si="109"/>
        <v>102</v>
      </c>
      <c r="HJ69" s="43">
        <v>6470</v>
      </c>
      <c r="HK69" s="15">
        <v>659940.00473512791</v>
      </c>
      <c r="HL69" s="15">
        <v>581312.36473512789</v>
      </c>
      <c r="HM69" s="15">
        <v>78627.64</v>
      </c>
    </row>
    <row r="70" spans="1:221">
      <c r="A70" s="12" t="s">
        <v>118</v>
      </c>
      <c r="B70" s="13" t="s">
        <v>119</v>
      </c>
      <c r="C70" s="33">
        <v>60</v>
      </c>
      <c r="D70" s="11"/>
      <c r="E70" s="15"/>
      <c r="F70" s="11"/>
      <c r="G70" s="26"/>
      <c r="H70" s="31"/>
      <c r="I70" s="33">
        <v>60</v>
      </c>
      <c r="J70" s="11"/>
      <c r="K70" s="15"/>
      <c r="L70" s="11"/>
      <c r="M70" s="26"/>
      <c r="N70" s="31"/>
      <c r="O70" s="33">
        <v>60</v>
      </c>
      <c r="P70" s="11"/>
      <c r="Q70" s="15"/>
      <c r="R70" s="11"/>
      <c r="S70" s="26"/>
      <c r="T70" s="31"/>
      <c r="U70" s="33">
        <v>60</v>
      </c>
      <c r="V70" s="11"/>
      <c r="W70" s="15"/>
      <c r="X70" s="11"/>
      <c r="Y70" s="26"/>
      <c r="Z70" s="31"/>
      <c r="AA70" s="33">
        <v>60</v>
      </c>
      <c r="AB70" s="11"/>
      <c r="AC70" s="15"/>
      <c r="AD70" s="11"/>
      <c r="AE70" s="26"/>
      <c r="AF70" s="31"/>
      <c r="AG70" s="33">
        <v>60</v>
      </c>
      <c r="AH70" s="11">
        <v>106.8</v>
      </c>
      <c r="AI70" s="15">
        <f t="shared" si="556"/>
        <v>106.8</v>
      </c>
      <c r="AJ70" s="11">
        <f t="shared" si="333"/>
        <v>10.68</v>
      </c>
      <c r="AK70" s="26">
        <f t="shared" si="557"/>
        <v>9.6120000000000001</v>
      </c>
      <c r="AL70" s="31">
        <f t="shared" ref="AL70:AL75" si="582">AH70+AJ70</f>
        <v>117.47999999999999</v>
      </c>
      <c r="AM70" s="33">
        <v>60</v>
      </c>
      <c r="AN70" s="11"/>
      <c r="AO70" s="15"/>
      <c r="AP70" s="11"/>
      <c r="AQ70" s="26"/>
      <c r="AR70" s="31"/>
      <c r="AS70" s="33">
        <v>60</v>
      </c>
      <c r="AT70" s="11"/>
      <c r="AU70" s="15"/>
      <c r="AV70" s="11"/>
      <c r="AW70" s="26"/>
      <c r="AX70" s="31"/>
      <c r="AY70" s="33"/>
      <c r="AZ70" s="11"/>
      <c r="BA70" s="15"/>
      <c r="BB70" s="11"/>
      <c r="BC70" s="26"/>
      <c r="BD70" s="31"/>
      <c r="BE70" s="33"/>
      <c r="BF70" s="11"/>
      <c r="BG70" s="15"/>
      <c r="BH70" s="11"/>
      <c r="BI70" s="26"/>
      <c r="BJ70" s="31"/>
      <c r="BK70" s="33">
        <v>60</v>
      </c>
      <c r="BL70" s="11"/>
      <c r="BM70" s="15"/>
      <c r="BN70" s="11"/>
      <c r="BO70" s="26"/>
      <c r="BP70" s="31"/>
      <c r="BQ70" s="33"/>
      <c r="BR70" s="11"/>
      <c r="BS70" s="15"/>
      <c r="BT70" s="11"/>
      <c r="BU70" s="26"/>
      <c r="BV70" s="31"/>
      <c r="BW70" s="33"/>
      <c r="BX70" s="11"/>
      <c r="BY70" s="15"/>
      <c r="BZ70" s="11"/>
      <c r="CA70" s="26"/>
      <c r="CB70" s="31"/>
      <c r="CC70" s="33">
        <v>60</v>
      </c>
      <c r="CD70" s="11"/>
      <c r="CE70" s="15"/>
      <c r="CF70" s="11"/>
      <c r="CG70" s="26"/>
      <c r="CH70" s="31"/>
      <c r="CI70" s="33"/>
      <c r="CJ70" s="11"/>
      <c r="CK70" s="15"/>
      <c r="CL70" s="11"/>
      <c r="CM70" s="26"/>
      <c r="CN70" s="31"/>
      <c r="CO70" s="33"/>
      <c r="CP70" s="11"/>
      <c r="CQ70" s="15"/>
      <c r="CR70" s="11"/>
      <c r="CS70" s="26"/>
      <c r="CT70" s="31"/>
      <c r="CU70" s="33"/>
      <c r="CV70" s="11"/>
      <c r="CW70" s="15"/>
      <c r="CX70" s="11"/>
      <c r="CY70" s="26"/>
      <c r="CZ70" s="31"/>
      <c r="DA70" s="33"/>
      <c r="DB70" s="11"/>
      <c r="DC70" s="15"/>
      <c r="DD70" s="11"/>
      <c r="DE70" s="26"/>
      <c r="DF70" s="31"/>
      <c r="DG70" s="33"/>
      <c r="DH70" s="11"/>
      <c r="DI70" s="15"/>
      <c r="DJ70" s="11"/>
      <c r="DK70" s="26"/>
      <c r="DL70" s="31"/>
      <c r="DM70" s="33"/>
      <c r="DN70" s="11"/>
      <c r="DO70" s="15"/>
      <c r="DP70" s="11"/>
      <c r="DQ70" s="26"/>
      <c r="DR70" s="31"/>
      <c r="DS70" s="33"/>
      <c r="DT70" s="11"/>
      <c r="DU70" s="15"/>
      <c r="DV70" s="11"/>
      <c r="DW70" s="26"/>
      <c r="DX70" s="31"/>
      <c r="DY70" s="33">
        <v>60</v>
      </c>
      <c r="DZ70" s="11"/>
      <c r="EA70" s="15"/>
      <c r="EB70" s="11"/>
      <c r="EC70" s="26"/>
      <c r="ED70" s="31"/>
      <c r="EE70" s="33">
        <v>60</v>
      </c>
      <c r="EF70" s="11"/>
      <c r="EG70" s="15"/>
      <c r="EH70" s="11"/>
      <c r="EI70" s="26"/>
      <c r="EJ70" s="31"/>
      <c r="EK70" s="33"/>
      <c r="EL70" s="11"/>
      <c r="EM70" s="15"/>
      <c r="EN70" s="11"/>
      <c r="EO70" s="26"/>
      <c r="EP70" s="31"/>
      <c r="EQ70" s="33">
        <v>15</v>
      </c>
      <c r="ER70" s="11"/>
      <c r="ES70" s="15"/>
      <c r="ET70" s="11"/>
      <c r="EU70" s="26"/>
      <c r="EV70" s="31"/>
      <c r="EW70" s="33">
        <v>15</v>
      </c>
      <c r="EX70" s="11"/>
      <c r="EY70" s="15"/>
      <c r="EZ70" s="11"/>
      <c r="FA70" s="26"/>
      <c r="FB70" s="31"/>
      <c r="FC70" s="33"/>
      <c r="FD70" s="11"/>
      <c r="FE70" s="15"/>
      <c r="FF70" s="11"/>
      <c r="FG70" s="26"/>
      <c r="FH70" s="31"/>
      <c r="FI70" s="33">
        <v>20</v>
      </c>
      <c r="FJ70" s="11"/>
      <c r="FK70" s="15"/>
      <c r="FL70" s="11"/>
      <c r="FM70" s="26"/>
      <c r="FN70" s="31"/>
      <c r="FO70" s="33">
        <v>60</v>
      </c>
      <c r="FP70" s="11"/>
      <c r="FQ70" s="15"/>
      <c r="FR70" s="11"/>
      <c r="FS70" s="26"/>
      <c r="FT70" s="31"/>
      <c r="FU70" s="33">
        <v>60</v>
      </c>
      <c r="FV70" s="11"/>
      <c r="FW70" s="15"/>
      <c r="FX70" s="11"/>
      <c r="FY70" s="26"/>
      <c r="FZ70" s="31"/>
      <c r="GA70" s="33"/>
      <c r="GB70" s="11"/>
      <c r="GC70" s="15"/>
      <c r="GD70" s="11"/>
      <c r="GE70" s="26"/>
      <c r="GF70" s="31"/>
      <c r="GG70" s="33"/>
      <c r="GH70" s="11"/>
      <c r="GI70" s="15"/>
      <c r="GJ70" s="11"/>
      <c r="GK70" s="26"/>
      <c r="GL70" s="31"/>
      <c r="GM70" s="33">
        <v>15</v>
      </c>
      <c r="GN70" s="11"/>
      <c r="GO70" s="15"/>
      <c r="GP70" s="11"/>
      <c r="GQ70" s="26"/>
      <c r="GR70" s="31"/>
      <c r="GS70" s="33"/>
      <c r="GT70" s="33"/>
      <c r="GU70" s="33"/>
      <c r="GV70" s="33"/>
      <c r="GW70" s="33"/>
      <c r="GX70" s="33"/>
      <c r="GY70" s="27">
        <f t="shared" si="99"/>
        <v>106.8</v>
      </c>
      <c r="GZ70" s="26">
        <f t="shared" si="100"/>
        <v>106.8</v>
      </c>
      <c r="HA70" s="27">
        <f t="shared" si="577"/>
        <v>5.34</v>
      </c>
      <c r="HB70" s="26">
        <f t="shared" si="577"/>
        <v>4.806</v>
      </c>
      <c r="HC70" s="27">
        <f t="shared" ref="HC70:HC75" si="583">HD70+ROUND(GY70,2)-ROUND(GZ70,2)</f>
        <v>130.90476000000001</v>
      </c>
      <c r="HD70" s="26">
        <f t="shared" si="104"/>
        <v>130.90476000000001</v>
      </c>
      <c r="HE70" s="27">
        <f t="shared" ref="HE70:HE75" si="584">HF70+ROUND(HA70,2)-ROUND(HB70,2)</f>
        <v>5.6316170599999991</v>
      </c>
      <c r="HF70" s="26">
        <f t="shared" si="106"/>
        <v>5.1016170599999997</v>
      </c>
      <c r="HG70" s="27">
        <f t="shared" ref="HG70:HG75" si="585">HC70+HE70</f>
        <v>136.53637706000001</v>
      </c>
      <c r="HH70" s="26">
        <f t="shared" si="108"/>
        <v>136.53637706000001</v>
      </c>
      <c r="HI70" s="27">
        <f t="shared" ref="HI70:HI75" si="586">ROUND(HH70,0)</f>
        <v>137</v>
      </c>
      <c r="HJ70" s="43">
        <v>188</v>
      </c>
      <c r="HK70" s="15">
        <v>25756</v>
      </c>
      <c r="HL70" s="15">
        <v>25756</v>
      </c>
      <c r="HM70" s="15">
        <v>0</v>
      </c>
    </row>
    <row r="71" spans="1:221" ht="48.75" customHeight="1">
      <c r="A71" s="8" t="s">
        <v>64</v>
      </c>
      <c r="B71" s="17"/>
      <c r="C71" s="34"/>
      <c r="D71" s="11"/>
      <c r="E71" s="28"/>
      <c r="F71" s="11"/>
      <c r="G71" s="9"/>
      <c r="H71" s="41"/>
      <c r="I71" s="34"/>
      <c r="J71" s="11"/>
      <c r="K71" s="28"/>
      <c r="L71" s="11"/>
      <c r="M71" s="9"/>
      <c r="N71" s="41"/>
      <c r="O71" s="34"/>
      <c r="P71" s="11"/>
      <c r="Q71" s="28"/>
      <c r="R71" s="11"/>
      <c r="S71" s="9"/>
      <c r="T71" s="41"/>
      <c r="U71" s="34"/>
      <c r="V71" s="11"/>
      <c r="W71" s="28"/>
      <c r="X71" s="11"/>
      <c r="Y71" s="9"/>
      <c r="Z71" s="41"/>
      <c r="AA71" s="34"/>
      <c r="AB71" s="11"/>
      <c r="AC71" s="28"/>
      <c r="AD71" s="11"/>
      <c r="AE71" s="9"/>
      <c r="AF71" s="41"/>
      <c r="AG71" s="34"/>
      <c r="AH71" s="11"/>
      <c r="AI71" s="28"/>
      <c r="AJ71" s="11"/>
      <c r="AK71" s="9"/>
      <c r="AL71" s="41"/>
      <c r="AM71" s="34"/>
      <c r="AN71" s="11"/>
      <c r="AO71" s="28"/>
      <c r="AP71" s="11"/>
      <c r="AQ71" s="9"/>
      <c r="AR71" s="41"/>
      <c r="AS71" s="34"/>
      <c r="AT71" s="11"/>
      <c r="AU71" s="28"/>
      <c r="AV71" s="11"/>
      <c r="AW71" s="9"/>
      <c r="AX71" s="41"/>
      <c r="AY71" s="34"/>
      <c r="AZ71" s="11"/>
      <c r="BA71" s="28"/>
      <c r="BB71" s="11"/>
      <c r="BC71" s="9"/>
      <c r="BD71" s="41"/>
      <c r="BE71" s="34"/>
      <c r="BF71" s="11"/>
      <c r="BG71" s="28"/>
      <c r="BH71" s="11"/>
      <c r="BI71" s="9"/>
      <c r="BJ71" s="41"/>
      <c r="BK71" s="34"/>
      <c r="BL71" s="11"/>
      <c r="BM71" s="28"/>
      <c r="BN71" s="11"/>
      <c r="BO71" s="9"/>
      <c r="BP71" s="41"/>
      <c r="BQ71" s="34"/>
      <c r="BR71" s="11"/>
      <c r="BS71" s="28"/>
      <c r="BT71" s="11"/>
      <c r="BU71" s="9"/>
      <c r="BV71" s="41"/>
      <c r="BW71" s="34"/>
      <c r="BX71" s="11"/>
      <c r="BY71" s="28"/>
      <c r="BZ71" s="11"/>
      <c r="CA71" s="9"/>
      <c r="CB71" s="41"/>
      <c r="CC71" s="34"/>
      <c r="CD71" s="11"/>
      <c r="CE71" s="28"/>
      <c r="CF71" s="11"/>
      <c r="CG71" s="9"/>
      <c r="CH71" s="41"/>
      <c r="CI71" s="34"/>
      <c r="CJ71" s="11"/>
      <c r="CK71" s="28"/>
      <c r="CL71" s="11"/>
      <c r="CM71" s="9"/>
      <c r="CN71" s="41"/>
      <c r="CO71" s="34"/>
      <c r="CP71" s="11"/>
      <c r="CQ71" s="28"/>
      <c r="CR71" s="11"/>
      <c r="CS71" s="9"/>
      <c r="CT71" s="41"/>
      <c r="CU71" s="34"/>
      <c r="CV71" s="11"/>
      <c r="CW71" s="28"/>
      <c r="CX71" s="11"/>
      <c r="CY71" s="9"/>
      <c r="CZ71" s="41"/>
      <c r="DA71" s="34"/>
      <c r="DB71" s="11"/>
      <c r="DC71" s="28"/>
      <c r="DD71" s="11"/>
      <c r="DE71" s="9"/>
      <c r="DF71" s="41"/>
      <c r="DG71" s="34"/>
      <c r="DH71" s="11"/>
      <c r="DI71" s="28"/>
      <c r="DJ71" s="11"/>
      <c r="DK71" s="9"/>
      <c r="DL71" s="41"/>
      <c r="DM71" s="34"/>
      <c r="DN71" s="11"/>
      <c r="DO71" s="28"/>
      <c r="DP71" s="11"/>
      <c r="DQ71" s="9"/>
      <c r="DR71" s="41"/>
      <c r="DS71" s="34"/>
      <c r="DT71" s="11"/>
      <c r="DU71" s="28"/>
      <c r="DV71" s="11"/>
      <c r="DW71" s="9"/>
      <c r="DX71" s="41"/>
      <c r="DY71" s="34"/>
      <c r="DZ71" s="11"/>
      <c r="EA71" s="28"/>
      <c r="EB71" s="11"/>
      <c r="EC71" s="9"/>
      <c r="ED71" s="41"/>
      <c r="EE71" s="34"/>
      <c r="EF71" s="11"/>
      <c r="EG71" s="28"/>
      <c r="EH71" s="11"/>
      <c r="EI71" s="9"/>
      <c r="EJ71" s="41"/>
      <c r="EK71" s="34"/>
      <c r="EL71" s="11"/>
      <c r="EM71" s="28"/>
      <c r="EN71" s="11"/>
      <c r="EO71" s="9"/>
      <c r="EP71" s="41"/>
      <c r="EQ71" s="34"/>
      <c r="ER71" s="11"/>
      <c r="ES71" s="28"/>
      <c r="ET71" s="11"/>
      <c r="EU71" s="9"/>
      <c r="EV71" s="41"/>
      <c r="EW71" s="34"/>
      <c r="EX71" s="11"/>
      <c r="EY71" s="28"/>
      <c r="EZ71" s="11"/>
      <c r="FA71" s="9"/>
      <c r="FB71" s="41"/>
      <c r="FC71" s="34"/>
      <c r="FD71" s="11"/>
      <c r="FE71" s="28"/>
      <c r="FF71" s="11"/>
      <c r="FG71" s="9"/>
      <c r="FH71" s="41"/>
      <c r="FI71" s="34"/>
      <c r="FJ71" s="11"/>
      <c r="FK71" s="28"/>
      <c r="FL71" s="11"/>
      <c r="FM71" s="9"/>
      <c r="FN71" s="41"/>
      <c r="FO71" s="34"/>
      <c r="FP71" s="11"/>
      <c r="FQ71" s="28"/>
      <c r="FR71" s="11"/>
      <c r="FS71" s="9"/>
      <c r="FT71" s="41"/>
      <c r="FU71" s="34"/>
      <c r="FV71" s="11"/>
      <c r="FW71" s="28"/>
      <c r="FX71" s="11"/>
      <c r="FY71" s="9"/>
      <c r="FZ71" s="41"/>
      <c r="GA71" s="34"/>
      <c r="GB71" s="11"/>
      <c r="GC71" s="28"/>
      <c r="GD71" s="11"/>
      <c r="GE71" s="9"/>
      <c r="GF71" s="41"/>
      <c r="GG71" s="34"/>
      <c r="GH71" s="11"/>
      <c r="GI71" s="28"/>
      <c r="GJ71" s="11"/>
      <c r="GK71" s="9"/>
      <c r="GL71" s="41"/>
      <c r="GM71" s="34"/>
      <c r="GN71" s="11"/>
      <c r="GO71" s="28"/>
      <c r="GP71" s="11"/>
      <c r="GQ71" s="9"/>
      <c r="GR71" s="41"/>
      <c r="GS71" s="34"/>
      <c r="GT71" s="34"/>
      <c r="GU71" s="34"/>
      <c r="GV71" s="34"/>
      <c r="GW71" s="34"/>
      <c r="GX71" s="34"/>
      <c r="GY71" s="41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44"/>
      <c r="HK71" s="11"/>
      <c r="HL71" s="11"/>
      <c r="HM71" s="11"/>
    </row>
    <row r="72" spans="1:221" ht="48.75" customHeight="1">
      <c r="A72" s="12" t="s">
        <v>65</v>
      </c>
      <c r="B72" s="13" t="s">
        <v>120</v>
      </c>
      <c r="C72" s="33" t="s">
        <v>165</v>
      </c>
      <c r="D72" s="11"/>
      <c r="E72" s="15"/>
      <c r="F72" s="11"/>
      <c r="G72" s="26"/>
      <c r="H72" s="31"/>
      <c r="I72" s="33">
        <v>25</v>
      </c>
      <c r="J72" s="11">
        <v>76.05</v>
      </c>
      <c r="K72" s="15">
        <f>J72</f>
        <v>76.05</v>
      </c>
      <c r="L72" s="11">
        <f t="shared" si="6"/>
        <v>22.814999999999998</v>
      </c>
      <c r="M72" s="26">
        <f t="shared" ref="M72" si="587">J72*0.19</f>
        <v>14.4495</v>
      </c>
      <c r="N72" s="31">
        <f t="shared" ref="N72:N74" si="588">J72+L72</f>
        <v>98.864999999999995</v>
      </c>
      <c r="O72" s="33">
        <v>25</v>
      </c>
      <c r="P72" s="11">
        <v>98</v>
      </c>
      <c r="Q72" s="15">
        <f>P72</f>
        <v>98</v>
      </c>
      <c r="R72" s="11">
        <f t="shared" ref="R72:R74" si="589">P72*0.21</f>
        <v>20.58</v>
      </c>
      <c r="S72" s="26">
        <f t="shared" ref="S72" si="590">P72*0.18</f>
        <v>17.64</v>
      </c>
      <c r="T72" s="31">
        <f t="shared" ref="T72:T74" si="591">P72+R72</f>
        <v>118.58</v>
      </c>
      <c r="U72" s="33">
        <v>25</v>
      </c>
      <c r="V72" s="28">
        <v>72</v>
      </c>
      <c r="W72" s="15">
        <f>V72</f>
        <v>72</v>
      </c>
      <c r="X72" s="11">
        <f t="shared" ref="X72" si="592">V72*0.27</f>
        <v>19.440000000000001</v>
      </c>
      <c r="Y72" s="26">
        <f t="shared" ref="Y72" si="593">V72*0.22</f>
        <v>15.84</v>
      </c>
      <c r="Z72" s="31">
        <f t="shared" ref="Z72:Z74" si="594">V72+X72</f>
        <v>91.44</v>
      </c>
      <c r="AA72" s="33">
        <v>25</v>
      </c>
      <c r="AB72" s="11"/>
      <c r="AC72" s="15"/>
      <c r="AD72" s="11"/>
      <c r="AE72" s="26"/>
      <c r="AF72" s="31"/>
      <c r="AG72" s="33">
        <v>25</v>
      </c>
      <c r="AH72" s="11">
        <v>50.38</v>
      </c>
      <c r="AI72" s="15">
        <f t="shared" ref="AI72:AI75" si="595">AH72</f>
        <v>50.38</v>
      </c>
      <c r="AJ72" s="11">
        <f t="shared" si="333"/>
        <v>5.0380000000000003</v>
      </c>
      <c r="AK72" s="26">
        <f t="shared" si="557"/>
        <v>4.5342000000000002</v>
      </c>
      <c r="AL72" s="31">
        <f t="shared" si="582"/>
        <v>55.418000000000006</v>
      </c>
      <c r="AM72" s="33">
        <v>25</v>
      </c>
      <c r="AN72" s="11"/>
      <c r="AO72" s="15"/>
      <c r="AP72" s="11"/>
      <c r="AQ72" s="26"/>
      <c r="AR72" s="31"/>
      <c r="AS72" s="33"/>
      <c r="AT72" s="11"/>
      <c r="AU72" s="15"/>
      <c r="AV72" s="11"/>
      <c r="AW72" s="26"/>
      <c r="AX72" s="31"/>
      <c r="AY72" s="33"/>
      <c r="AZ72" s="11"/>
      <c r="BA72" s="15"/>
      <c r="BB72" s="11"/>
      <c r="BC72" s="26"/>
      <c r="BD72" s="31"/>
      <c r="BE72" s="33"/>
      <c r="BF72" s="11"/>
      <c r="BG72" s="15"/>
      <c r="BH72" s="11"/>
      <c r="BI72" s="26"/>
      <c r="BJ72" s="31"/>
      <c r="BK72" s="33">
        <v>25</v>
      </c>
      <c r="BL72" s="11"/>
      <c r="BM72" s="15"/>
      <c r="BN72" s="11"/>
      <c r="BO72" s="26"/>
      <c r="BP72" s="31"/>
      <c r="BQ72" s="33"/>
      <c r="BR72" s="11"/>
      <c r="BS72" s="15"/>
      <c r="BT72" s="11"/>
      <c r="BU72" s="26"/>
      <c r="BV72" s="31"/>
      <c r="BW72" s="33"/>
      <c r="BX72" s="11"/>
      <c r="BY72" s="15"/>
      <c r="BZ72" s="11"/>
      <c r="CA72" s="26"/>
      <c r="CB72" s="31"/>
      <c r="CC72" s="33">
        <v>25</v>
      </c>
      <c r="CD72" s="11"/>
      <c r="CE72" s="15"/>
      <c r="CF72" s="11"/>
      <c r="CG72" s="26"/>
      <c r="CH72" s="31"/>
      <c r="CI72" s="33"/>
      <c r="CJ72" s="11"/>
      <c r="CK72" s="15"/>
      <c r="CL72" s="11"/>
      <c r="CM72" s="26"/>
      <c r="CN72" s="31"/>
      <c r="CO72" s="33">
        <v>25</v>
      </c>
      <c r="CP72" s="11"/>
      <c r="CQ72" s="15"/>
      <c r="CR72" s="11"/>
      <c r="CS72" s="26"/>
      <c r="CT72" s="31"/>
      <c r="CU72" s="33"/>
      <c r="CV72" s="11"/>
      <c r="CW72" s="15"/>
      <c r="CX72" s="11"/>
      <c r="CY72" s="26"/>
      <c r="CZ72" s="31"/>
      <c r="DA72" s="33"/>
      <c r="DB72" s="11"/>
      <c r="DC72" s="15"/>
      <c r="DD72" s="11"/>
      <c r="DE72" s="26"/>
      <c r="DF72" s="31"/>
      <c r="DG72" s="33">
        <v>25</v>
      </c>
      <c r="DH72" s="11"/>
      <c r="DI72" s="15"/>
      <c r="DJ72" s="11"/>
      <c r="DK72" s="26"/>
      <c r="DL72" s="31"/>
      <c r="DM72" s="33"/>
      <c r="DN72" s="11"/>
      <c r="DO72" s="15"/>
      <c r="DP72" s="11"/>
      <c r="DQ72" s="26"/>
      <c r="DR72" s="31"/>
      <c r="DS72" s="33"/>
      <c r="DT72" s="11"/>
      <c r="DU72" s="15"/>
      <c r="DV72" s="11"/>
      <c r="DW72" s="26"/>
      <c r="DX72" s="31"/>
      <c r="DY72" s="33">
        <v>25</v>
      </c>
      <c r="DZ72" s="11"/>
      <c r="EA72" s="15"/>
      <c r="EB72" s="11"/>
      <c r="EC72" s="26"/>
      <c r="ED72" s="31"/>
      <c r="EE72" s="33">
        <v>25</v>
      </c>
      <c r="EF72" s="11"/>
      <c r="EG72" s="15"/>
      <c r="EH72" s="11"/>
      <c r="EI72" s="26"/>
      <c r="EJ72" s="31"/>
      <c r="EK72" s="33"/>
      <c r="EL72" s="11"/>
      <c r="EM72" s="15"/>
      <c r="EN72" s="11"/>
      <c r="EO72" s="26"/>
      <c r="EP72" s="31"/>
      <c r="EQ72" s="33">
        <v>15</v>
      </c>
      <c r="ER72" s="11"/>
      <c r="ES72" s="15"/>
      <c r="ET72" s="11"/>
      <c r="EU72" s="26"/>
      <c r="EV72" s="31"/>
      <c r="EW72" s="33">
        <v>25</v>
      </c>
      <c r="EX72" s="11"/>
      <c r="EY72" s="15"/>
      <c r="EZ72" s="11"/>
      <c r="FA72" s="26"/>
      <c r="FB72" s="31"/>
      <c r="FC72" s="33"/>
      <c r="FD72" s="11"/>
      <c r="FE72" s="15"/>
      <c r="FF72" s="11"/>
      <c r="FG72" s="26"/>
      <c r="FH72" s="31"/>
      <c r="FI72" s="33">
        <v>25</v>
      </c>
      <c r="FJ72" s="11"/>
      <c r="FK72" s="15"/>
      <c r="FL72" s="11"/>
      <c r="FM72" s="26"/>
      <c r="FN72" s="31"/>
      <c r="FO72" s="33">
        <v>25</v>
      </c>
      <c r="FP72" s="11"/>
      <c r="FQ72" s="15"/>
      <c r="FR72" s="11"/>
      <c r="FS72" s="26"/>
      <c r="FT72" s="31"/>
      <c r="FU72" s="33"/>
      <c r="FV72" s="11"/>
      <c r="FW72" s="15"/>
      <c r="FX72" s="11"/>
      <c r="FY72" s="26"/>
      <c r="FZ72" s="31"/>
      <c r="GA72" s="33"/>
      <c r="GB72" s="11"/>
      <c r="GC72" s="15"/>
      <c r="GD72" s="11"/>
      <c r="GE72" s="26"/>
      <c r="GF72" s="31"/>
      <c r="GG72" s="33"/>
      <c r="GH72" s="11"/>
      <c r="GI72" s="15"/>
      <c r="GJ72" s="11"/>
      <c r="GK72" s="26"/>
      <c r="GL72" s="31"/>
      <c r="GM72" s="33"/>
      <c r="GN72" s="11"/>
      <c r="GO72" s="15"/>
      <c r="GP72" s="11"/>
      <c r="GQ72" s="26"/>
      <c r="GR72" s="31"/>
      <c r="GS72" s="33"/>
      <c r="GT72" s="33"/>
      <c r="GU72" s="33"/>
      <c r="GV72" s="33"/>
      <c r="GW72" s="33"/>
      <c r="GX72" s="33"/>
      <c r="GY72" s="27">
        <f t="shared" si="99"/>
        <v>74.107500000000002</v>
      </c>
      <c r="GZ72" s="26">
        <f t="shared" si="100"/>
        <v>74.107500000000002</v>
      </c>
      <c r="HA72" s="27">
        <f t="shared" ref="HA72:HB73" si="596">AVERAGE(F72,L72,R72,X72,AD72,AJ72,AP72,AV72,BB72,BH72,BN72,BT72,BZ72,CF72,CL72,CR72,CX72,DD72,DJ72,DP72,DV72,EB72,EH72,EN72,ET72,EZ72,FF72,FL72,FR72,FX72,GD72,GJ72,GP72,)</f>
        <v>13.574599999999998</v>
      </c>
      <c r="HB72" s="26">
        <f t="shared" si="596"/>
        <v>10.492740000000001</v>
      </c>
      <c r="HC72" s="27">
        <f t="shared" si="583"/>
        <v>90.833562750000013</v>
      </c>
      <c r="HD72" s="26">
        <f t="shared" si="104"/>
        <v>90.833562749999999</v>
      </c>
      <c r="HE72" s="27">
        <f t="shared" si="584"/>
        <v>14.218148437400002</v>
      </c>
      <c r="HF72" s="26">
        <f t="shared" si="106"/>
        <v>11.138148437400002</v>
      </c>
      <c r="HG72" s="27">
        <f t="shared" si="585"/>
        <v>105.05171118740002</v>
      </c>
      <c r="HH72" s="26">
        <f t="shared" si="108"/>
        <v>105.05171118740002</v>
      </c>
      <c r="HI72" s="27">
        <f t="shared" si="586"/>
        <v>105</v>
      </c>
      <c r="HJ72" s="43">
        <v>3416</v>
      </c>
      <c r="HK72" s="15">
        <v>358680.00276896002</v>
      </c>
      <c r="HL72" s="15">
        <v>310962.05276896001</v>
      </c>
      <c r="HM72" s="15">
        <v>47717.95</v>
      </c>
    </row>
    <row r="73" spans="1:221" ht="48.75" customHeight="1">
      <c r="A73" s="12" t="s">
        <v>66</v>
      </c>
      <c r="B73" s="13" t="s">
        <v>121</v>
      </c>
      <c r="C73" s="33" t="s">
        <v>160</v>
      </c>
      <c r="D73" s="11"/>
      <c r="E73" s="15"/>
      <c r="F73" s="11"/>
      <c r="G73" s="26"/>
      <c r="H73" s="31"/>
      <c r="I73" s="33">
        <v>60</v>
      </c>
      <c r="J73" s="11"/>
      <c r="K73" s="15"/>
      <c r="L73" s="11"/>
      <c r="M73" s="26"/>
      <c r="N73" s="31"/>
      <c r="O73" s="33">
        <v>60</v>
      </c>
      <c r="P73" s="11"/>
      <c r="Q73" s="15"/>
      <c r="R73" s="11"/>
      <c r="S73" s="14"/>
      <c r="T73" s="31"/>
      <c r="U73" s="33">
        <v>60</v>
      </c>
      <c r="V73" s="28"/>
      <c r="W73" s="15"/>
      <c r="X73" s="11"/>
      <c r="Y73" s="14"/>
      <c r="Z73" s="31"/>
      <c r="AA73" s="33"/>
      <c r="AB73" s="11"/>
      <c r="AC73" s="15"/>
      <c r="AD73" s="11"/>
      <c r="AE73" s="14"/>
      <c r="AF73" s="31"/>
      <c r="AG73" s="33">
        <v>60</v>
      </c>
      <c r="AH73" s="11">
        <v>121.2</v>
      </c>
      <c r="AI73" s="15">
        <f t="shared" si="595"/>
        <v>121.2</v>
      </c>
      <c r="AJ73" s="11">
        <f t="shared" si="333"/>
        <v>12.120000000000001</v>
      </c>
      <c r="AK73" s="14">
        <f t="shared" si="557"/>
        <v>10.907999999999999</v>
      </c>
      <c r="AL73" s="31">
        <f t="shared" si="582"/>
        <v>133.32</v>
      </c>
      <c r="AM73" s="33">
        <v>60</v>
      </c>
      <c r="AN73" s="11"/>
      <c r="AO73" s="15"/>
      <c r="AP73" s="11"/>
      <c r="AQ73" s="14"/>
      <c r="AR73" s="31"/>
      <c r="AS73" s="33"/>
      <c r="AT73" s="11"/>
      <c r="AU73" s="15"/>
      <c r="AV73" s="11"/>
      <c r="AW73" s="14"/>
      <c r="AX73" s="31"/>
      <c r="AY73" s="33"/>
      <c r="AZ73" s="11"/>
      <c r="BA73" s="15"/>
      <c r="BB73" s="11"/>
      <c r="BC73" s="14"/>
      <c r="BD73" s="31"/>
      <c r="BE73" s="33"/>
      <c r="BF73" s="11"/>
      <c r="BG73" s="15"/>
      <c r="BH73" s="11"/>
      <c r="BI73" s="14"/>
      <c r="BJ73" s="31"/>
      <c r="BK73" s="33">
        <v>60</v>
      </c>
      <c r="BL73" s="11"/>
      <c r="BM73" s="15"/>
      <c r="BN73" s="11"/>
      <c r="BO73" s="14"/>
      <c r="BP73" s="31"/>
      <c r="BQ73" s="33"/>
      <c r="BR73" s="11"/>
      <c r="BS73" s="15"/>
      <c r="BT73" s="11"/>
      <c r="BU73" s="14"/>
      <c r="BV73" s="31"/>
      <c r="BW73" s="33"/>
      <c r="BX73" s="11"/>
      <c r="BY73" s="15"/>
      <c r="BZ73" s="11"/>
      <c r="CA73" s="14"/>
      <c r="CB73" s="31"/>
      <c r="CC73" s="33">
        <v>60</v>
      </c>
      <c r="CD73" s="11"/>
      <c r="CE73" s="15"/>
      <c r="CF73" s="11"/>
      <c r="CG73" s="14"/>
      <c r="CH73" s="31"/>
      <c r="CI73" s="33"/>
      <c r="CJ73" s="11"/>
      <c r="CK73" s="15"/>
      <c r="CL73" s="11"/>
      <c r="CM73" s="14"/>
      <c r="CN73" s="31"/>
      <c r="CO73" s="33">
        <v>60</v>
      </c>
      <c r="CP73" s="11"/>
      <c r="CQ73" s="15"/>
      <c r="CR73" s="11"/>
      <c r="CS73" s="14"/>
      <c r="CT73" s="31"/>
      <c r="CU73" s="33"/>
      <c r="CV73" s="11"/>
      <c r="CW73" s="15"/>
      <c r="CX73" s="11"/>
      <c r="CY73" s="14"/>
      <c r="CZ73" s="31"/>
      <c r="DA73" s="33"/>
      <c r="DB73" s="11"/>
      <c r="DC73" s="15"/>
      <c r="DD73" s="11"/>
      <c r="DE73" s="14"/>
      <c r="DF73" s="31"/>
      <c r="DG73" s="33"/>
      <c r="DH73" s="11"/>
      <c r="DI73" s="15"/>
      <c r="DJ73" s="11"/>
      <c r="DK73" s="14"/>
      <c r="DL73" s="31"/>
      <c r="DM73" s="33"/>
      <c r="DN73" s="11"/>
      <c r="DO73" s="15"/>
      <c r="DP73" s="11"/>
      <c r="DQ73" s="14"/>
      <c r="DR73" s="31"/>
      <c r="DS73" s="33"/>
      <c r="DT73" s="11"/>
      <c r="DU73" s="15"/>
      <c r="DV73" s="11"/>
      <c r="DW73" s="14"/>
      <c r="DX73" s="31"/>
      <c r="DY73" s="33"/>
      <c r="DZ73" s="11"/>
      <c r="EA73" s="15"/>
      <c r="EB73" s="11"/>
      <c r="EC73" s="14"/>
      <c r="ED73" s="31"/>
      <c r="EE73" s="33">
        <v>60</v>
      </c>
      <c r="EF73" s="11"/>
      <c r="EG73" s="15"/>
      <c r="EH73" s="11"/>
      <c r="EI73" s="14"/>
      <c r="EJ73" s="31"/>
      <c r="EK73" s="33"/>
      <c r="EL73" s="11"/>
      <c r="EM73" s="15"/>
      <c r="EN73" s="11"/>
      <c r="EO73" s="14"/>
      <c r="EP73" s="31"/>
      <c r="EQ73" s="33">
        <v>30</v>
      </c>
      <c r="ER73" s="11"/>
      <c r="ES73" s="15"/>
      <c r="ET73" s="11"/>
      <c r="EU73" s="14"/>
      <c r="EV73" s="31"/>
      <c r="EW73" s="33">
        <v>40</v>
      </c>
      <c r="EX73" s="11"/>
      <c r="EY73" s="15"/>
      <c r="EZ73" s="11"/>
      <c r="FA73" s="14"/>
      <c r="FB73" s="31"/>
      <c r="FC73" s="33"/>
      <c r="FD73" s="11"/>
      <c r="FE73" s="15"/>
      <c r="FF73" s="11"/>
      <c r="FG73" s="14"/>
      <c r="FH73" s="31"/>
      <c r="FI73" s="33">
        <v>60</v>
      </c>
      <c r="FJ73" s="11"/>
      <c r="FK73" s="15"/>
      <c r="FL73" s="11"/>
      <c r="FM73" s="14"/>
      <c r="FN73" s="31"/>
      <c r="FO73" s="33">
        <v>60</v>
      </c>
      <c r="FP73" s="11"/>
      <c r="FQ73" s="15"/>
      <c r="FR73" s="11"/>
      <c r="FS73" s="14"/>
      <c r="FT73" s="31"/>
      <c r="FU73" s="33"/>
      <c r="FV73" s="11"/>
      <c r="FW73" s="15"/>
      <c r="FX73" s="11"/>
      <c r="FY73" s="14"/>
      <c r="FZ73" s="31"/>
      <c r="GA73" s="33"/>
      <c r="GB73" s="11"/>
      <c r="GC73" s="15"/>
      <c r="GD73" s="11"/>
      <c r="GE73" s="14"/>
      <c r="GF73" s="31"/>
      <c r="GG73" s="33"/>
      <c r="GH73" s="11"/>
      <c r="GI73" s="15"/>
      <c r="GJ73" s="11"/>
      <c r="GK73" s="14"/>
      <c r="GL73" s="31"/>
      <c r="GM73" s="33"/>
      <c r="GN73" s="11"/>
      <c r="GO73" s="15"/>
      <c r="GP73" s="11"/>
      <c r="GQ73" s="14"/>
      <c r="GR73" s="31"/>
      <c r="GS73" s="33"/>
      <c r="GT73" s="33"/>
      <c r="GU73" s="33"/>
      <c r="GV73" s="33"/>
      <c r="GW73" s="33"/>
      <c r="GX73" s="33"/>
      <c r="GY73" s="27">
        <f t="shared" si="99"/>
        <v>121.2</v>
      </c>
      <c r="GZ73" s="26">
        <f t="shared" si="100"/>
        <v>121.2</v>
      </c>
      <c r="HA73" s="27">
        <f t="shared" si="596"/>
        <v>6.0600000000000005</v>
      </c>
      <c r="HB73" s="26">
        <f t="shared" si="596"/>
        <v>5.4539999999999997</v>
      </c>
      <c r="HC73" s="27">
        <f t="shared" si="583"/>
        <v>148.55484000000001</v>
      </c>
      <c r="HD73" s="26">
        <f t="shared" si="104"/>
        <v>148.55484000000001</v>
      </c>
      <c r="HE73" s="27">
        <f t="shared" si="584"/>
        <v>6.3994755400000001</v>
      </c>
      <c r="HF73" s="26">
        <f t="shared" si="106"/>
        <v>5.7894755399999998</v>
      </c>
      <c r="HG73" s="27">
        <f t="shared" si="585"/>
        <v>154.95431554000001</v>
      </c>
      <c r="HH73" s="26">
        <f t="shared" si="108"/>
        <v>154.95431554000001</v>
      </c>
      <c r="HI73" s="27">
        <f t="shared" si="586"/>
        <v>155</v>
      </c>
      <c r="HJ73" s="43">
        <v>1</v>
      </c>
      <c r="HK73" s="15">
        <v>155</v>
      </c>
      <c r="HL73" s="15">
        <v>155</v>
      </c>
      <c r="HM73" s="15">
        <v>0</v>
      </c>
    </row>
    <row r="74" spans="1:221" ht="48.75" customHeight="1">
      <c r="A74" s="12" t="s">
        <v>67</v>
      </c>
      <c r="B74" s="13" t="s">
        <v>122</v>
      </c>
      <c r="C74" s="33" t="s">
        <v>162</v>
      </c>
      <c r="D74" s="11"/>
      <c r="E74" s="15"/>
      <c r="F74" s="11"/>
      <c r="G74" s="26"/>
      <c r="H74" s="31"/>
      <c r="I74" s="33">
        <v>30</v>
      </c>
      <c r="J74" s="11">
        <v>91.8</v>
      </c>
      <c r="K74" s="15">
        <f t="shared" ref="K74" si="597">J74</f>
        <v>91.8</v>
      </c>
      <c r="L74" s="11">
        <f t="shared" si="6"/>
        <v>27.54</v>
      </c>
      <c r="M74" s="26">
        <f t="shared" ref="M74" si="598">J74*0.19</f>
        <v>17.442</v>
      </c>
      <c r="N74" s="31">
        <f t="shared" si="588"/>
        <v>119.34</v>
      </c>
      <c r="O74" s="33">
        <v>30</v>
      </c>
      <c r="P74" s="11">
        <v>117.6</v>
      </c>
      <c r="Q74" s="15">
        <f t="shared" ref="Q74" si="599">P74</f>
        <v>117.6</v>
      </c>
      <c r="R74" s="11">
        <f t="shared" si="589"/>
        <v>24.695999999999998</v>
      </c>
      <c r="S74" s="26">
        <f t="shared" ref="S74" si="600">P74*0.18</f>
        <v>21.167999999999999</v>
      </c>
      <c r="T74" s="31">
        <f t="shared" si="591"/>
        <v>142.29599999999999</v>
      </c>
      <c r="U74" s="33">
        <v>30</v>
      </c>
      <c r="V74" s="28">
        <v>129.6</v>
      </c>
      <c r="W74" s="15">
        <f t="shared" ref="W74" si="601">V74</f>
        <v>129.6</v>
      </c>
      <c r="X74" s="11">
        <f t="shared" ref="X74" si="602">V74*0.27</f>
        <v>34.991999999999997</v>
      </c>
      <c r="Y74" s="26">
        <f t="shared" ref="Y74" si="603">V74*0.22</f>
        <v>28.512</v>
      </c>
      <c r="Z74" s="31">
        <f t="shared" si="594"/>
        <v>164.59199999999998</v>
      </c>
      <c r="AA74" s="33">
        <v>30</v>
      </c>
      <c r="AB74" s="11"/>
      <c r="AC74" s="15"/>
      <c r="AD74" s="11"/>
      <c r="AE74" s="26"/>
      <c r="AF74" s="31"/>
      <c r="AG74" s="33">
        <v>30</v>
      </c>
      <c r="AH74" s="11">
        <v>60.6</v>
      </c>
      <c r="AI74" s="15">
        <f t="shared" si="595"/>
        <v>60.6</v>
      </c>
      <c r="AJ74" s="11">
        <f t="shared" si="333"/>
        <v>6.0600000000000005</v>
      </c>
      <c r="AK74" s="26">
        <f t="shared" si="557"/>
        <v>5.4539999999999997</v>
      </c>
      <c r="AL74" s="31">
        <f t="shared" si="582"/>
        <v>66.66</v>
      </c>
      <c r="AM74" s="33">
        <v>30</v>
      </c>
      <c r="AN74" s="11"/>
      <c r="AO74" s="15"/>
      <c r="AP74" s="11"/>
      <c r="AQ74" s="26"/>
      <c r="AR74" s="31"/>
      <c r="AS74" s="33">
        <v>30</v>
      </c>
      <c r="AT74" s="11"/>
      <c r="AU74" s="15"/>
      <c r="AV74" s="11"/>
      <c r="AW74" s="26"/>
      <c r="AX74" s="31"/>
      <c r="AY74" s="33"/>
      <c r="AZ74" s="11"/>
      <c r="BA74" s="15"/>
      <c r="BB74" s="11"/>
      <c r="BC74" s="26"/>
      <c r="BD74" s="31"/>
      <c r="BE74" s="33">
        <v>30</v>
      </c>
      <c r="BF74" s="11"/>
      <c r="BG74" s="15"/>
      <c r="BH74" s="11"/>
      <c r="BI74" s="26"/>
      <c r="BJ74" s="31"/>
      <c r="BK74" s="33">
        <v>30</v>
      </c>
      <c r="BL74" s="11"/>
      <c r="BM74" s="15"/>
      <c r="BN74" s="11"/>
      <c r="BO74" s="26"/>
      <c r="BP74" s="31"/>
      <c r="BQ74" s="33"/>
      <c r="BR74" s="11"/>
      <c r="BS74" s="15"/>
      <c r="BT74" s="11"/>
      <c r="BU74" s="26"/>
      <c r="BV74" s="31"/>
      <c r="BW74" s="33"/>
      <c r="BX74" s="11"/>
      <c r="BY74" s="15"/>
      <c r="BZ74" s="11"/>
      <c r="CA74" s="26"/>
      <c r="CB74" s="31"/>
      <c r="CC74" s="33">
        <v>30</v>
      </c>
      <c r="CD74" s="11"/>
      <c r="CE74" s="15"/>
      <c r="CF74" s="11"/>
      <c r="CG74" s="26"/>
      <c r="CH74" s="31"/>
      <c r="CI74" s="33"/>
      <c r="CJ74" s="11"/>
      <c r="CK74" s="15"/>
      <c r="CL74" s="11"/>
      <c r="CM74" s="26"/>
      <c r="CN74" s="31"/>
      <c r="CO74" s="33">
        <v>30</v>
      </c>
      <c r="CP74" s="11"/>
      <c r="CQ74" s="15"/>
      <c r="CR74" s="11"/>
      <c r="CS74" s="26"/>
      <c r="CT74" s="31"/>
      <c r="CU74" s="33"/>
      <c r="CV74" s="11"/>
      <c r="CW74" s="15"/>
      <c r="CX74" s="11"/>
      <c r="CY74" s="26"/>
      <c r="CZ74" s="31"/>
      <c r="DA74" s="33"/>
      <c r="DB74" s="11"/>
      <c r="DC74" s="15"/>
      <c r="DD74" s="11"/>
      <c r="DE74" s="26"/>
      <c r="DF74" s="31"/>
      <c r="DG74" s="33"/>
      <c r="DH74" s="11"/>
      <c r="DI74" s="15"/>
      <c r="DJ74" s="11"/>
      <c r="DK74" s="26"/>
      <c r="DL74" s="31"/>
      <c r="DM74" s="33"/>
      <c r="DN74" s="11"/>
      <c r="DO74" s="15"/>
      <c r="DP74" s="11"/>
      <c r="DQ74" s="26"/>
      <c r="DR74" s="31"/>
      <c r="DS74" s="33"/>
      <c r="DT74" s="11"/>
      <c r="DU74" s="15"/>
      <c r="DV74" s="11"/>
      <c r="DW74" s="26"/>
      <c r="DX74" s="31"/>
      <c r="DY74" s="33">
        <v>30</v>
      </c>
      <c r="DZ74" s="11"/>
      <c r="EA74" s="15"/>
      <c r="EB74" s="11"/>
      <c r="EC74" s="26"/>
      <c r="ED74" s="31"/>
      <c r="EE74" s="33">
        <v>30</v>
      </c>
      <c r="EF74" s="11"/>
      <c r="EG74" s="15"/>
      <c r="EH74" s="11"/>
      <c r="EI74" s="26"/>
      <c r="EJ74" s="31"/>
      <c r="EK74" s="33"/>
      <c r="EL74" s="11"/>
      <c r="EM74" s="15"/>
      <c r="EN74" s="11"/>
      <c r="EO74" s="26"/>
      <c r="EP74" s="31"/>
      <c r="EQ74" s="33">
        <v>30</v>
      </c>
      <c r="ER74" s="11"/>
      <c r="ES74" s="15"/>
      <c r="ET74" s="11"/>
      <c r="EU74" s="26"/>
      <c r="EV74" s="31"/>
      <c r="EW74" s="33">
        <v>30</v>
      </c>
      <c r="EX74" s="11"/>
      <c r="EY74" s="15"/>
      <c r="EZ74" s="11"/>
      <c r="FA74" s="26"/>
      <c r="FB74" s="31"/>
      <c r="FC74" s="33"/>
      <c r="FD74" s="11"/>
      <c r="FE74" s="15"/>
      <c r="FF74" s="11"/>
      <c r="FG74" s="26"/>
      <c r="FH74" s="31"/>
      <c r="FI74" s="33">
        <v>30</v>
      </c>
      <c r="FJ74" s="11"/>
      <c r="FK74" s="15"/>
      <c r="FL74" s="11"/>
      <c r="FM74" s="26"/>
      <c r="FN74" s="31"/>
      <c r="FO74" s="33">
        <v>30</v>
      </c>
      <c r="FP74" s="11"/>
      <c r="FQ74" s="15"/>
      <c r="FR74" s="11"/>
      <c r="FS74" s="26"/>
      <c r="FT74" s="31"/>
      <c r="FU74" s="33"/>
      <c r="FV74" s="11"/>
      <c r="FW74" s="15"/>
      <c r="FX74" s="11"/>
      <c r="FY74" s="26"/>
      <c r="FZ74" s="31"/>
      <c r="GA74" s="33"/>
      <c r="GB74" s="11"/>
      <c r="GC74" s="15"/>
      <c r="GD74" s="11"/>
      <c r="GE74" s="26"/>
      <c r="GF74" s="31"/>
      <c r="GG74" s="33"/>
      <c r="GH74" s="11"/>
      <c r="GI74" s="15"/>
      <c r="GJ74" s="11"/>
      <c r="GK74" s="26"/>
      <c r="GL74" s="31"/>
      <c r="GM74" s="33"/>
      <c r="GN74" s="11"/>
      <c r="GO74" s="15"/>
      <c r="GP74" s="11"/>
      <c r="GQ74" s="26"/>
      <c r="GR74" s="31"/>
      <c r="GS74" s="33"/>
      <c r="GT74" s="33"/>
      <c r="GU74" s="33"/>
      <c r="GV74" s="33"/>
      <c r="GW74" s="33"/>
      <c r="GX74" s="33"/>
      <c r="GY74" s="27">
        <f t="shared" si="99"/>
        <v>99.9</v>
      </c>
      <c r="GZ74" s="26">
        <f t="shared" si="100"/>
        <v>99.9</v>
      </c>
      <c r="HA74" s="27">
        <f t="shared" ref="HA74:HB75" si="604">AVERAGE(F74,L74,R74,X74,AD74,AJ74,AP74,AV74,BB74,BH74,BN74,BT74,BZ74,CF74,CL74,CR74,CX74,DD74,DJ74,DP74,DV74,EB74,EH74,EN74,ET74,EZ74,FF74,FL74,FR74,FX74,GD74,GJ74,GP74,)</f>
        <v>18.657599999999999</v>
      </c>
      <c r="HB74" s="26">
        <f t="shared" si="604"/>
        <v>14.515199999999998</v>
      </c>
      <c r="HC74" s="27">
        <f t="shared" si="583"/>
        <v>122.44743000000003</v>
      </c>
      <c r="HD74" s="26">
        <f t="shared" si="104"/>
        <v>122.44743000000001</v>
      </c>
      <c r="HE74" s="27">
        <f t="shared" si="584"/>
        <v>19.548029951999997</v>
      </c>
      <c r="HF74" s="26">
        <f t="shared" si="106"/>
        <v>15.408029951999998</v>
      </c>
      <c r="HG74" s="27">
        <f t="shared" si="585"/>
        <v>141.99545995200003</v>
      </c>
      <c r="HH74" s="26">
        <f t="shared" si="108"/>
        <v>141.99545995200003</v>
      </c>
      <c r="HI74" s="27">
        <f t="shared" si="586"/>
        <v>142</v>
      </c>
      <c r="HJ74" s="43">
        <v>6416</v>
      </c>
      <c r="HK74" s="15">
        <v>911072</v>
      </c>
      <c r="HL74" s="15">
        <v>748870.96</v>
      </c>
      <c r="HM74" s="15">
        <v>162201.04</v>
      </c>
    </row>
    <row r="75" spans="1:221" ht="28.5" customHeight="1">
      <c r="A75" s="12" t="s">
        <v>68</v>
      </c>
      <c r="B75" s="13" t="s">
        <v>180</v>
      </c>
      <c r="C75" s="33" t="s">
        <v>167</v>
      </c>
      <c r="D75" s="11"/>
      <c r="E75" s="15"/>
      <c r="F75" s="11"/>
      <c r="G75" s="26"/>
      <c r="H75" s="31"/>
      <c r="I75" s="33">
        <v>45</v>
      </c>
      <c r="J75" s="11"/>
      <c r="K75" s="15"/>
      <c r="L75" s="11"/>
      <c r="M75" s="26"/>
      <c r="N75" s="31"/>
      <c r="O75" s="33">
        <v>45</v>
      </c>
      <c r="P75" s="11"/>
      <c r="Q75" s="15"/>
      <c r="R75" s="11"/>
      <c r="S75" s="26"/>
      <c r="T75" s="31"/>
      <c r="U75" s="33">
        <v>45</v>
      </c>
      <c r="V75" s="11"/>
      <c r="W75" s="15"/>
      <c r="X75" s="11"/>
      <c r="Y75" s="26"/>
      <c r="Z75" s="31"/>
      <c r="AA75" s="33">
        <v>45</v>
      </c>
      <c r="AB75" s="11"/>
      <c r="AC75" s="15"/>
      <c r="AD75" s="11"/>
      <c r="AE75" s="26"/>
      <c r="AF75" s="31"/>
      <c r="AG75" s="33">
        <v>45</v>
      </c>
      <c r="AH75" s="11">
        <v>9.09</v>
      </c>
      <c r="AI75" s="15">
        <f t="shared" si="595"/>
        <v>9.09</v>
      </c>
      <c r="AJ75" s="11">
        <f t="shared" si="333"/>
        <v>0.90900000000000003</v>
      </c>
      <c r="AK75" s="26">
        <f t="shared" si="557"/>
        <v>0.81809999999999994</v>
      </c>
      <c r="AL75" s="31">
        <f t="shared" si="582"/>
        <v>9.9990000000000006</v>
      </c>
      <c r="AM75" s="33">
        <v>45</v>
      </c>
      <c r="AN75" s="11"/>
      <c r="AO75" s="15"/>
      <c r="AP75" s="11"/>
      <c r="AQ75" s="26"/>
      <c r="AR75" s="31"/>
      <c r="AS75" s="33">
        <v>45</v>
      </c>
      <c r="AT75" s="11"/>
      <c r="AU75" s="15"/>
      <c r="AV75" s="11"/>
      <c r="AW75" s="26"/>
      <c r="AX75" s="31"/>
      <c r="AY75" s="33"/>
      <c r="AZ75" s="11"/>
      <c r="BA75" s="15"/>
      <c r="BB75" s="11"/>
      <c r="BC75" s="26"/>
      <c r="BD75" s="31"/>
      <c r="BE75" s="33"/>
      <c r="BF75" s="11"/>
      <c r="BG75" s="15"/>
      <c r="BH75" s="11"/>
      <c r="BI75" s="26"/>
      <c r="BJ75" s="31"/>
      <c r="BK75" s="33">
        <v>45</v>
      </c>
      <c r="BL75" s="11"/>
      <c r="BM75" s="15"/>
      <c r="BN75" s="11"/>
      <c r="BO75" s="26"/>
      <c r="BP75" s="31"/>
      <c r="BQ75" s="33"/>
      <c r="BR75" s="11"/>
      <c r="BS75" s="15"/>
      <c r="BT75" s="11"/>
      <c r="BU75" s="26"/>
      <c r="BV75" s="31"/>
      <c r="BW75" s="33"/>
      <c r="BX75" s="11"/>
      <c r="BY75" s="15"/>
      <c r="BZ75" s="11"/>
      <c r="CA75" s="26"/>
      <c r="CB75" s="31"/>
      <c r="CC75" s="33">
        <v>45</v>
      </c>
      <c r="CD75" s="11"/>
      <c r="CE75" s="15"/>
      <c r="CF75" s="11"/>
      <c r="CG75" s="26"/>
      <c r="CH75" s="31"/>
      <c r="CI75" s="33"/>
      <c r="CJ75" s="11"/>
      <c r="CK75" s="15"/>
      <c r="CL75" s="11"/>
      <c r="CM75" s="26"/>
      <c r="CN75" s="31"/>
      <c r="CO75" s="33">
        <v>45</v>
      </c>
      <c r="CP75" s="11"/>
      <c r="CQ75" s="15"/>
      <c r="CR75" s="11"/>
      <c r="CS75" s="26"/>
      <c r="CT75" s="31"/>
      <c r="CU75" s="33"/>
      <c r="CV75" s="11"/>
      <c r="CW75" s="15"/>
      <c r="CX75" s="11"/>
      <c r="CY75" s="26"/>
      <c r="CZ75" s="31"/>
      <c r="DA75" s="33"/>
      <c r="DB75" s="11"/>
      <c r="DC75" s="15"/>
      <c r="DD75" s="11"/>
      <c r="DE75" s="26"/>
      <c r="DF75" s="31"/>
      <c r="DG75" s="33">
        <v>45</v>
      </c>
      <c r="DH75" s="11"/>
      <c r="DI75" s="15"/>
      <c r="DJ75" s="11"/>
      <c r="DK75" s="26"/>
      <c r="DL75" s="31"/>
      <c r="DM75" s="33"/>
      <c r="DN75" s="11"/>
      <c r="DO75" s="15"/>
      <c r="DP75" s="11"/>
      <c r="DQ75" s="26"/>
      <c r="DR75" s="31"/>
      <c r="DS75" s="33"/>
      <c r="DT75" s="11"/>
      <c r="DU75" s="15"/>
      <c r="DV75" s="11"/>
      <c r="DW75" s="26"/>
      <c r="DX75" s="31"/>
      <c r="DY75" s="33">
        <v>45</v>
      </c>
      <c r="DZ75" s="11"/>
      <c r="EA75" s="15"/>
      <c r="EB75" s="11"/>
      <c r="EC75" s="26"/>
      <c r="ED75" s="31"/>
      <c r="EE75" s="33">
        <v>45</v>
      </c>
      <c r="EF75" s="11"/>
      <c r="EG75" s="15"/>
      <c r="EH75" s="11"/>
      <c r="EI75" s="26"/>
      <c r="EJ75" s="31"/>
      <c r="EK75" s="33"/>
      <c r="EL75" s="11"/>
      <c r="EM75" s="15"/>
      <c r="EN75" s="11"/>
      <c r="EO75" s="26"/>
      <c r="EP75" s="31"/>
      <c r="EQ75" s="33">
        <v>45</v>
      </c>
      <c r="ER75" s="11"/>
      <c r="ES75" s="15"/>
      <c r="ET75" s="11"/>
      <c r="EU75" s="26"/>
      <c r="EV75" s="31"/>
      <c r="EW75" s="33">
        <v>45</v>
      </c>
      <c r="EX75" s="11"/>
      <c r="EY75" s="15"/>
      <c r="EZ75" s="11"/>
      <c r="FA75" s="26"/>
      <c r="FB75" s="31"/>
      <c r="FC75" s="33"/>
      <c r="FD75" s="11"/>
      <c r="FE75" s="15"/>
      <c r="FF75" s="11"/>
      <c r="FG75" s="26"/>
      <c r="FH75" s="31"/>
      <c r="FI75" s="33">
        <v>45</v>
      </c>
      <c r="FJ75" s="11"/>
      <c r="FK75" s="15"/>
      <c r="FL75" s="11"/>
      <c r="FM75" s="26"/>
      <c r="FN75" s="31"/>
      <c r="FO75" s="33">
        <v>45</v>
      </c>
      <c r="FP75" s="11"/>
      <c r="FQ75" s="15"/>
      <c r="FR75" s="11"/>
      <c r="FS75" s="26"/>
      <c r="FT75" s="31"/>
      <c r="FU75" s="33"/>
      <c r="FV75" s="11"/>
      <c r="FW75" s="15"/>
      <c r="FX75" s="11"/>
      <c r="FY75" s="26"/>
      <c r="FZ75" s="31"/>
      <c r="GA75" s="33"/>
      <c r="GB75" s="11"/>
      <c r="GC75" s="15"/>
      <c r="GD75" s="11"/>
      <c r="GE75" s="26"/>
      <c r="GF75" s="31"/>
      <c r="GG75" s="33"/>
      <c r="GH75" s="11"/>
      <c r="GI75" s="15"/>
      <c r="GJ75" s="11"/>
      <c r="GK75" s="26"/>
      <c r="GL75" s="31"/>
      <c r="GM75" s="33"/>
      <c r="GN75" s="11"/>
      <c r="GO75" s="15"/>
      <c r="GP75" s="11"/>
      <c r="GQ75" s="26"/>
      <c r="GR75" s="31"/>
      <c r="GS75" s="33"/>
      <c r="GT75" s="33"/>
      <c r="GU75" s="33"/>
      <c r="GV75" s="33"/>
      <c r="GW75" s="33"/>
      <c r="GX75" s="33"/>
      <c r="GY75" s="27">
        <f t="shared" ref="GY75:GZ75" si="605">AVERAGE(D75,J75,P75,V75,AB75,AH75,AN75,AT75,AZ75,BF75,BL75,BR75,BX75,CD75,CJ75,CP75,CV75,DB75,DH75,DN75,DT75,DZ75,EF75,EL75,ER75,EX75,FD75,FJ75,FP75,FV75,GB75,GH75,GN75,GT75)</f>
        <v>9.09</v>
      </c>
      <c r="GZ75" s="26">
        <f t="shared" si="605"/>
        <v>9.09</v>
      </c>
      <c r="HA75" s="27">
        <f t="shared" si="604"/>
        <v>0.45450000000000002</v>
      </c>
      <c r="HB75" s="26">
        <f t="shared" si="604"/>
        <v>0.40904999999999997</v>
      </c>
      <c r="HC75" s="27">
        <f t="shared" si="583"/>
        <v>11.141613</v>
      </c>
      <c r="HD75" s="26">
        <f t="shared" ref="HD75" si="606">GZ75*1.2257</f>
        <v>11.141613</v>
      </c>
      <c r="HE75" s="27">
        <f t="shared" si="584"/>
        <v>0.47421066549999996</v>
      </c>
      <c r="HF75" s="26">
        <f t="shared" ref="HF75" si="607">HB75*1.06151</f>
        <v>0.43421066549999993</v>
      </c>
      <c r="HG75" s="27">
        <f t="shared" si="585"/>
        <v>11.615823665499999</v>
      </c>
      <c r="HH75" s="26">
        <f t="shared" ref="HH75" si="608">HG75</f>
        <v>11.615823665499999</v>
      </c>
      <c r="HI75" s="27">
        <f t="shared" si="586"/>
        <v>12</v>
      </c>
      <c r="HJ75" s="43">
        <v>20</v>
      </c>
      <c r="HK75" s="15">
        <v>240</v>
      </c>
      <c r="HL75" s="15">
        <v>240</v>
      </c>
      <c r="HM75" s="15">
        <v>0</v>
      </c>
    </row>
    <row r="76" spans="1:221" ht="15.75">
      <c r="A76" s="8" t="s">
        <v>69</v>
      </c>
      <c r="B76" s="17"/>
      <c r="C76" s="17"/>
      <c r="D76" s="11"/>
      <c r="E76" s="28"/>
      <c r="F76" s="28"/>
      <c r="G76" s="9"/>
      <c r="H76" s="9"/>
      <c r="I76" s="17"/>
      <c r="J76" s="11"/>
      <c r="K76" s="28"/>
      <c r="L76" s="28"/>
      <c r="M76" s="9"/>
      <c r="N76" s="9"/>
      <c r="O76" s="17"/>
      <c r="P76" s="11"/>
      <c r="Q76" s="28"/>
      <c r="R76" s="28"/>
      <c r="S76" s="9"/>
      <c r="T76" s="9"/>
      <c r="U76" s="17"/>
      <c r="V76" s="11"/>
      <c r="W76" s="28"/>
      <c r="X76" s="28"/>
      <c r="Y76" s="9"/>
      <c r="Z76" s="9"/>
      <c r="AA76" s="17"/>
      <c r="AB76" s="11"/>
      <c r="AC76" s="28"/>
      <c r="AD76" s="28"/>
      <c r="AE76" s="9"/>
      <c r="AF76" s="9"/>
      <c r="AG76" s="17"/>
      <c r="AH76" s="11"/>
      <c r="AI76" s="28"/>
      <c r="AJ76" s="28"/>
      <c r="AK76" s="9"/>
      <c r="AL76" s="9"/>
      <c r="AM76" s="17"/>
      <c r="AN76" s="11"/>
      <c r="AO76" s="28"/>
      <c r="AP76" s="28"/>
      <c r="AQ76" s="9"/>
      <c r="AR76" s="9"/>
      <c r="AS76" s="17"/>
      <c r="AT76" s="11"/>
      <c r="AU76" s="28"/>
      <c r="AV76" s="28"/>
      <c r="AW76" s="9"/>
      <c r="AX76" s="9"/>
      <c r="AY76" s="17"/>
      <c r="AZ76" s="11"/>
      <c r="BA76" s="28"/>
      <c r="BB76" s="28"/>
      <c r="BC76" s="9"/>
      <c r="BD76" s="9"/>
      <c r="BE76" s="17"/>
      <c r="BF76" s="11"/>
      <c r="BG76" s="28"/>
      <c r="BH76" s="28"/>
      <c r="BI76" s="9"/>
      <c r="BJ76" s="9"/>
      <c r="BK76" s="17"/>
      <c r="BL76" s="11"/>
      <c r="BM76" s="28"/>
      <c r="BN76" s="28"/>
      <c r="BO76" s="9"/>
      <c r="BP76" s="9"/>
      <c r="BQ76" s="17"/>
      <c r="BR76" s="11"/>
      <c r="BS76" s="28"/>
      <c r="BT76" s="28"/>
      <c r="BU76" s="9"/>
      <c r="BV76" s="9"/>
      <c r="BW76" s="17"/>
      <c r="BX76" s="11"/>
      <c r="BY76" s="28"/>
      <c r="BZ76" s="28"/>
      <c r="CA76" s="9"/>
      <c r="CB76" s="9"/>
      <c r="CC76" s="17"/>
      <c r="CD76" s="11"/>
      <c r="CE76" s="28"/>
      <c r="CF76" s="28"/>
      <c r="CG76" s="9"/>
      <c r="CH76" s="9"/>
      <c r="CI76" s="17"/>
      <c r="CJ76" s="11"/>
      <c r="CK76" s="28"/>
      <c r="CL76" s="28"/>
      <c r="CM76" s="9"/>
      <c r="CN76" s="9"/>
      <c r="CO76" s="17"/>
      <c r="CP76" s="11"/>
      <c r="CQ76" s="28"/>
      <c r="CR76" s="28"/>
      <c r="CS76" s="9"/>
      <c r="CT76" s="9"/>
      <c r="CU76" s="17"/>
      <c r="CV76" s="11"/>
      <c r="CW76" s="28"/>
      <c r="CX76" s="28"/>
      <c r="CY76" s="9"/>
      <c r="CZ76" s="9"/>
      <c r="DA76" s="17"/>
      <c r="DB76" s="11"/>
      <c r="DC76" s="28"/>
      <c r="DD76" s="28"/>
      <c r="DE76" s="9"/>
      <c r="DF76" s="9"/>
      <c r="DG76" s="17"/>
      <c r="DH76" s="11"/>
      <c r="DI76" s="28"/>
      <c r="DJ76" s="28"/>
      <c r="DK76" s="9"/>
      <c r="DL76" s="9"/>
      <c r="DM76" s="17"/>
      <c r="DN76" s="11"/>
      <c r="DO76" s="28"/>
      <c r="DP76" s="28"/>
      <c r="DQ76" s="9"/>
      <c r="DR76" s="9"/>
      <c r="DS76" s="17"/>
      <c r="DT76" s="11"/>
      <c r="DU76" s="28"/>
      <c r="DV76" s="28"/>
      <c r="DW76" s="9"/>
      <c r="DX76" s="9"/>
      <c r="DY76" s="17"/>
      <c r="DZ76" s="11"/>
      <c r="EA76" s="28"/>
      <c r="EB76" s="28"/>
      <c r="EC76" s="9"/>
      <c r="ED76" s="9"/>
      <c r="EE76" s="17"/>
      <c r="EF76" s="11"/>
      <c r="EG76" s="28"/>
      <c r="EH76" s="28"/>
      <c r="EI76" s="9"/>
      <c r="EJ76" s="9"/>
      <c r="EK76" s="17"/>
      <c r="EL76" s="11"/>
      <c r="EM76" s="28"/>
      <c r="EN76" s="28"/>
      <c r="EO76" s="9"/>
      <c r="EP76" s="9"/>
      <c r="EQ76" s="17"/>
      <c r="ER76" s="11"/>
      <c r="ES76" s="28"/>
      <c r="ET76" s="28"/>
      <c r="EU76" s="9"/>
      <c r="EV76" s="9"/>
      <c r="EW76" s="17"/>
      <c r="EX76" s="11"/>
      <c r="EY76" s="28"/>
      <c r="EZ76" s="28"/>
      <c r="FA76" s="9"/>
      <c r="FB76" s="9"/>
      <c r="FC76" s="17"/>
      <c r="FD76" s="11"/>
      <c r="FE76" s="28"/>
      <c r="FF76" s="28"/>
      <c r="FG76" s="9"/>
      <c r="FH76" s="9"/>
      <c r="FI76" s="17"/>
      <c r="FJ76" s="11"/>
      <c r="FK76" s="28"/>
      <c r="FL76" s="28"/>
      <c r="FM76" s="9"/>
      <c r="FN76" s="9"/>
      <c r="FO76" s="17"/>
      <c r="FP76" s="11"/>
      <c r="FQ76" s="28"/>
      <c r="FR76" s="28"/>
      <c r="FS76" s="9"/>
      <c r="FT76" s="9"/>
      <c r="FU76" s="17"/>
      <c r="FV76" s="11"/>
      <c r="FW76" s="28"/>
      <c r="FX76" s="28"/>
      <c r="FY76" s="9"/>
      <c r="FZ76" s="9"/>
      <c r="GA76" s="17"/>
      <c r="GB76" s="11"/>
      <c r="GC76" s="28"/>
      <c r="GD76" s="28"/>
      <c r="GE76" s="9"/>
      <c r="GF76" s="9"/>
      <c r="GG76" s="17"/>
      <c r="GH76" s="11"/>
      <c r="GI76" s="28"/>
      <c r="GJ76" s="28"/>
      <c r="GK76" s="9"/>
      <c r="GL76" s="9"/>
      <c r="GM76" s="17"/>
      <c r="GN76" s="11"/>
      <c r="GO76" s="28"/>
      <c r="GP76" s="28"/>
      <c r="GQ76" s="9"/>
      <c r="GR76" s="9"/>
      <c r="GS76" s="17"/>
      <c r="GT76" s="17"/>
      <c r="GU76" s="17"/>
      <c r="GV76" s="17"/>
      <c r="GW76" s="17"/>
      <c r="GX76" s="17"/>
      <c r="GY76" s="9"/>
      <c r="GZ76" s="42"/>
      <c r="HA76" s="41"/>
      <c r="HB76" s="42"/>
      <c r="HC76" s="41"/>
      <c r="HD76" s="42"/>
      <c r="HE76" s="41"/>
      <c r="HF76" s="41"/>
      <c r="HG76" s="41"/>
      <c r="HH76" s="42"/>
      <c r="HI76" s="41"/>
      <c r="HJ76" s="42"/>
      <c r="HK76" s="11"/>
      <c r="HL76" s="11"/>
      <c r="HM76" s="11"/>
    </row>
    <row r="77" spans="1:221" ht="15.75">
      <c r="A77" s="19" t="s">
        <v>70</v>
      </c>
      <c r="B77" s="20"/>
      <c r="C77" s="20"/>
      <c r="D77" s="14"/>
      <c r="E77" s="14"/>
      <c r="F77" s="14"/>
      <c r="G77" s="14"/>
      <c r="H77" s="14"/>
      <c r="I77" s="20"/>
      <c r="J77" s="14"/>
      <c r="K77" s="14"/>
      <c r="L77" s="14"/>
      <c r="M77" s="14"/>
      <c r="N77" s="14"/>
      <c r="O77" s="20"/>
      <c r="P77" s="14"/>
      <c r="Q77" s="14"/>
      <c r="R77" s="14"/>
      <c r="S77" s="14"/>
      <c r="T77" s="14"/>
      <c r="U77" s="20"/>
      <c r="V77" s="14"/>
      <c r="W77" s="14"/>
      <c r="X77" s="14"/>
      <c r="Y77" s="14"/>
      <c r="Z77" s="14"/>
      <c r="AA77" s="20"/>
      <c r="AB77" s="14"/>
      <c r="AC77" s="14"/>
      <c r="AD77" s="14"/>
      <c r="AE77" s="14"/>
      <c r="AF77" s="14"/>
      <c r="AG77" s="20"/>
      <c r="AH77" s="14"/>
      <c r="AI77" s="14"/>
      <c r="AJ77" s="14"/>
      <c r="AK77" s="14"/>
      <c r="AL77" s="14"/>
      <c r="AM77" s="20"/>
      <c r="AN77" s="14"/>
      <c r="AO77" s="14"/>
      <c r="AP77" s="14"/>
      <c r="AQ77" s="14"/>
      <c r="AR77" s="14"/>
      <c r="AS77" s="20"/>
      <c r="AT77" s="14"/>
      <c r="AU77" s="14"/>
      <c r="AV77" s="14"/>
      <c r="AW77" s="14"/>
      <c r="AX77" s="14"/>
      <c r="AY77" s="20"/>
      <c r="AZ77" s="14"/>
      <c r="BA77" s="14"/>
      <c r="BB77" s="14"/>
      <c r="BC77" s="14"/>
      <c r="BD77" s="14"/>
      <c r="BE77" s="20"/>
      <c r="BF77" s="14"/>
      <c r="BG77" s="14"/>
      <c r="BH77" s="14"/>
      <c r="BI77" s="14"/>
      <c r="BJ77" s="14"/>
      <c r="BK77" s="20"/>
      <c r="BL77" s="14"/>
      <c r="BM77" s="14"/>
      <c r="BN77" s="14"/>
      <c r="BO77" s="14"/>
      <c r="BP77" s="14"/>
      <c r="BQ77" s="20"/>
      <c r="BR77" s="14"/>
      <c r="BS77" s="14"/>
      <c r="BT77" s="14"/>
      <c r="BU77" s="14"/>
      <c r="BV77" s="14"/>
      <c r="BW77" s="20"/>
      <c r="BX77" s="14"/>
      <c r="BY77" s="14"/>
      <c r="BZ77" s="14"/>
      <c r="CA77" s="14"/>
      <c r="CB77" s="14"/>
      <c r="CC77" s="20"/>
      <c r="CD77" s="14"/>
      <c r="CE77" s="14"/>
      <c r="CF77" s="14"/>
      <c r="CG77" s="14"/>
      <c r="CH77" s="14"/>
      <c r="CI77" s="20"/>
      <c r="CJ77" s="14"/>
      <c r="CK77" s="14"/>
      <c r="CL77" s="14"/>
      <c r="CM77" s="14"/>
      <c r="CN77" s="14"/>
      <c r="CO77" s="20"/>
      <c r="CP77" s="14"/>
      <c r="CQ77" s="14"/>
      <c r="CR77" s="14"/>
      <c r="CS77" s="14"/>
      <c r="CT77" s="14"/>
      <c r="CU77" s="20"/>
      <c r="CV77" s="14"/>
      <c r="CW77" s="14"/>
      <c r="CX77" s="14"/>
      <c r="CY77" s="14"/>
      <c r="CZ77" s="14"/>
      <c r="DA77" s="20"/>
      <c r="DB77" s="14"/>
      <c r="DC77" s="14"/>
      <c r="DD77" s="14"/>
      <c r="DE77" s="14"/>
      <c r="DF77" s="14"/>
      <c r="DG77" s="20"/>
      <c r="DH77" s="14"/>
      <c r="DI77" s="14"/>
      <c r="DJ77" s="14"/>
      <c r="DK77" s="14"/>
      <c r="DL77" s="14"/>
      <c r="DM77" s="20"/>
      <c r="DN77" s="14"/>
      <c r="DO77" s="14"/>
      <c r="DP77" s="14"/>
      <c r="DQ77" s="14"/>
      <c r="DR77" s="14"/>
      <c r="DS77" s="20"/>
      <c r="DT77" s="14"/>
      <c r="DU77" s="14"/>
      <c r="DV77" s="14"/>
      <c r="DW77" s="14"/>
      <c r="DX77" s="14"/>
      <c r="DY77" s="20"/>
      <c r="DZ77" s="14"/>
      <c r="EA77" s="14"/>
      <c r="EB77" s="14"/>
      <c r="EC77" s="14"/>
      <c r="ED77" s="14"/>
      <c r="EE77" s="20"/>
      <c r="EF77" s="14"/>
      <c r="EG77" s="14"/>
      <c r="EH77" s="14"/>
      <c r="EI77" s="14"/>
      <c r="EJ77" s="14"/>
      <c r="EK77" s="20"/>
      <c r="EL77" s="14"/>
      <c r="EM77" s="14"/>
      <c r="EN77" s="14"/>
      <c r="EO77" s="14"/>
      <c r="EP77" s="14"/>
      <c r="EQ77" s="20"/>
      <c r="ER77" s="14"/>
      <c r="ES77" s="14"/>
      <c r="ET77" s="14"/>
      <c r="EU77" s="14"/>
      <c r="EV77" s="14"/>
      <c r="EW77" s="20"/>
      <c r="EX77" s="14"/>
      <c r="EY77" s="14"/>
      <c r="EZ77" s="14"/>
      <c r="FA77" s="14"/>
      <c r="FB77" s="14"/>
      <c r="FC77" s="20"/>
      <c r="FD77" s="14"/>
      <c r="FE77" s="14"/>
      <c r="FF77" s="14"/>
      <c r="FG77" s="14"/>
      <c r="FH77" s="14"/>
      <c r="FI77" s="20"/>
      <c r="FJ77" s="14"/>
      <c r="FK77" s="14"/>
      <c r="FL77" s="14"/>
      <c r="FM77" s="14"/>
      <c r="FN77" s="14"/>
      <c r="FO77" s="20"/>
      <c r="FP77" s="14"/>
      <c r="FQ77" s="14"/>
      <c r="FR77" s="14"/>
      <c r="FS77" s="14"/>
      <c r="FT77" s="14"/>
      <c r="FU77" s="20"/>
      <c r="FV77" s="14"/>
      <c r="FW77" s="14"/>
      <c r="FX77" s="14"/>
      <c r="FY77" s="14"/>
      <c r="FZ77" s="14"/>
      <c r="GA77" s="20"/>
      <c r="GB77" s="14"/>
      <c r="GC77" s="14"/>
      <c r="GD77" s="14"/>
      <c r="GE77" s="14"/>
      <c r="GF77" s="14"/>
      <c r="GG77" s="20"/>
      <c r="GH77" s="14"/>
      <c r="GI77" s="14"/>
      <c r="GJ77" s="14"/>
      <c r="GK77" s="14"/>
      <c r="GL77" s="14"/>
      <c r="GM77" s="20"/>
      <c r="GN77" s="14"/>
      <c r="GO77" s="14"/>
      <c r="GP77" s="14"/>
      <c r="GQ77" s="14"/>
      <c r="GR77" s="14"/>
      <c r="GS77" s="20"/>
      <c r="GT77" s="20"/>
      <c r="GU77" s="20"/>
      <c r="GV77" s="20"/>
      <c r="GW77" s="20"/>
      <c r="GX77" s="20"/>
      <c r="GY77" s="27"/>
      <c r="GZ77" s="14"/>
      <c r="HA77" s="14"/>
      <c r="HB77" s="14"/>
      <c r="HC77" s="14"/>
      <c r="HD77" s="14"/>
      <c r="HE77" s="14"/>
      <c r="HF77" s="14"/>
      <c r="HG77" s="51"/>
      <c r="HH77" s="14"/>
      <c r="HI77" s="14"/>
      <c r="HJ77" s="38" t="s">
        <v>175</v>
      </c>
      <c r="HK77" s="39">
        <f>HK9+HK41+HK51+HK56+HK63+HK67+HK71+HK76</f>
        <v>0</v>
      </c>
      <c r="HL77" s="39">
        <f>HL9+HL41+HL51+HL56+HL63+HL67+HL71+HL76</f>
        <v>0</v>
      </c>
      <c r="HM77" s="39">
        <f>HM9+HM41+HM51+HM56+HM63+HM67+HM71+HM76</f>
        <v>0</v>
      </c>
    </row>
    <row r="78" spans="1:221" ht="24.75" customHeight="1">
      <c r="HK78" s="52">
        <f>SUM(HK10:HK77)</f>
        <v>1121756050.0118527</v>
      </c>
      <c r="HL78" s="52">
        <f>SUM(HL10:HL77)</f>
        <v>935073600.90185273</v>
      </c>
      <c r="HM78" s="52">
        <f>SUM(HM10:HM77)</f>
        <v>186682449.11000004</v>
      </c>
    </row>
    <row r="79" spans="1:221">
      <c r="HK79" s="23"/>
      <c r="HL79" s="23"/>
      <c r="HM79" s="23"/>
    </row>
    <row r="81" spans="219:220">
      <c r="HK81" s="23"/>
      <c r="HL81" s="23"/>
    </row>
    <row r="87" spans="219:220">
      <c r="HK87" s="23"/>
    </row>
  </sheetData>
  <mergeCells count="261">
    <mergeCell ref="D1:AL1"/>
    <mergeCell ref="HC3:HF3"/>
    <mergeCell ref="HC4:HD5"/>
    <mergeCell ref="HE4:HF5"/>
    <mergeCell ref="HC6:HC7"/>
    <mergeCell ref="GH4:GI5"/>
    <mergeCell ref="GJ4:GK5"/>
    <mergeCell ref="GH6:GH7"/>
    <mergeCell ref="GY3:HB3"/>
    <mergeCell ref="HA4:HB5"/>
    <mergeCell ref="HA6:HA7"/>
    <mergeCell ref="GY4:GZ5"/>
    <mergeCell ref="GY6:GY7"/>
    <mergeCell ref="GJ6:GJ7"/>
    <mergeCell ref="EK4:EK7"/>
    <mergeCell ref="EK3:EP3"/>
    <mergeCell ref="EQ4:EQ7"/>
    <mergeCell ref="EQ3:EV3"/>
    <mergeCell ref="EW4:EW7"/>
    <mergeCell ref="EW3:FB3"/>
    <mergeCell ref="FC4:FC7"/>
    <mergeCell ref="FC3:FH3"/>
    <mergeCell ref="FI4:FI7"/>
    <mergeCell ref="FI3:FN3"/>
    <mergeCell ref="GA3:GF3"/>
    <mergeCell ref="GG4:GG7"/>
    <mergeCell ref="GG3:GL3"/>
    <mergeCell ref="ET4:EU5"/>
    <mergeCell ref="ER6:ER7"/>
    <mergeCell ref="GN4:GO5"/>
    <mergeCell ref="GP4:GQ5"/>
    <mergeCell ref="GN6:GN7"/>
    <mergeCell ref="GP6:GP7"/>
    <mergeCell ref="GM4:GM7"/>
    <mergeCell ref="GM3:GR3"/>
    <mergeCell ref="FP4:FQ5"/>
    <mergeCell ref="FR4:FS5"/>
    <mergeCell ref="FR6:FR7"/>
    <mergeCell ref="FT4:FT7"/>
    <mergeCell ref="FU4:FU7"/>
    <mergeCell ref="GS4:GS7"/>
    <mergeCell ref="GF4:GF7"/>
    <mergeCell ref="GL4:GL7"/>
    <mergeCell ref="GR4:GR7"/>
    <mergeCell ref="GD6:GD7"/>
    <mergeCell ref="FV4:FW5"/>
    <mergeCell ref="FX4:FY5"/>
    <mergeCell ref="GB4:GC5"/>
    <mergeCell ref="GD4:GE5"/>
    <mergeCell ref="GB6:GB7"/>
    <mergeCell ref="FZ4:FZ7"/>
    <mergeCell ref="FV6:FV7"/>
    <mergeCell ref="FX6:FX7"/>
    <mergeCell ref="GA4:GA7"/>
    <mergeCell ref="EP4:EP7"/>
    <mergeCell ref="EV4:EV7"/>
    <mergeCell ref="FB4:FB7"/>
    <mergeCell ref="FH4:FH7"/>
    <mergeCell ref="FN4:FN7"/>
    <mergeCell ref="EX4:EY5"/>
    <mergeCell ref="EZ4:FA5"/>
    <mergeCell ref="EX6:EX7"/>
    <mergeCell ref="EZ6:EZ7"/>
    <mergeCell ref="ER4:ES5"/>
    <mergeCell ref="FJ4:FK5"/>
    <mergeCell ref="ET6:ET7"/>
    <mergeCell ref="FL4:FM5"/>
    <mergeCell ref="FJ6:FJ7"/>
    <mergeCell ref="FL6:FL7"/>
    <mergeCell ref="FD4:FE5"/>
    <mergeCell ref="FF4:FG5"/>
    <mergeCell ref="FD6:FD7"/>
    <mergeCell ref="DX4:DX7"/>
    <mergeCell ref="ED4:ED7"/>
    <mergeCell ref="DT4:DU5"/>
    <mergeCell ref="DV4:DW5"/>
    <mergeCell ref="DT6:DT7"/>
    <mergeCell ref="DV6:DV7"/>
    <mergeCell ref="DN4:DO5"/>
    <mergeCell ref="DP4:DQ5"/>
    <mergeCell ref="DN6:DN7"/>
    <mergeCell ref="DP6:DP7"/>
    <mergeCell ref="DR4:DR7"/>
    <mergeCell ref="C3:H3"/>
    <mergeCell ref="C4:C7"/>
    <mergeCell ref="I4:I7"/>
    <mergeCell ref="I3:N3"/>
    <mergeCell ref="O4:O7"/>
    <mergeCell ref="U4:U7"/>
    <mergeCell ref="U3:Z3"/>
    <mergeCell ref="AA4:AA7"/>
    <mergeCell ref="AA3:AF3"/>
    <mergeCell ref="H4:H7"/>
    <mergeCell ref="N4:N7"/>
    <mergeCell ref="T4:T7"/>
    <mergeCell ref="Z4:Z7"/>
    <mergeCell ref="AF4:AF7"/>
    <mergeCell ref="V4:W5"/>
    <mergeCell ref="X4:Y5"/>
    <mergeCell ref="D4:E5"/>
    <mergeCell ref="D6:D7"/>
    <mergeCell ref="F6:F7"/>
    <mergeCell ref="F4:G5"/>
    <mergeCell ref="AD6:AD7"/>
    <mergeCell ref="EL4:EM5"/>
    <mergeCell ref="EN4:EO5"/>
    <mergeCell ref="FU3:FZ3"/>
    <mergeCell ref="CP6:CP7"/>
    <mergeCell ref="CR6:CR7"/>
    <mergeCell ref="EF4:EG5"/>
    <mergeCell ref="EH4:EI5"/>
    <mergeCell ref="EF6:EF7"/>
    <mergeCell ref="EH6:EH7"/>
    <mergeCell ref="EJ4:EJ7"/>
    <mergeCell ref="DZ4:EA5"/>
    <mergeCell ref="EB4:EC5"/>
    <mergeCell ref="DZ6:DZ7"/>
    <mergeCell ref="EB6:EB7"/>
    <mergeCell ref="DF4:DF7"/>
    <mergeCell ref="DS4:DS7"/>
    <mergeCell ref="DS3:DX3"/>
    <mergeCell ref="DY4:DY7"/>
    <mergeCell ref="DY3:ED3"/>
    <mergeCell ref="EE4:EE7"/>
    <mergeCell ref="FP6:FP7"/>
    <mergeCell ref="EL6:EL7"/>
    <mergeCell ref="EN6:EN7"/>
    <mergeCell ref="DL4:DL7"/>
    <mergeCell ref="EE3:EJ3"/>
    <mergeCell ref="FF6:FF7"/>
    <mergeCell ref="FO4:FO7"/>
    <mergeCell ref="FO3:FT3"/>
    <mergeCell ref="P4:Q5"/>
    <mergeCell ref="R4:S5"/>
    <mergeCell ref="P6:P7"/>
    <mergeCell ref="R6:R7"/>
    <mergeCell ref="AH4:AI5"/>
    <mergeCell ref="AJ4:AK5"/>
    <mergeCell ref="AH6:AH7"/>
    <mergeCell ref="AJ6:AJ7"/>
    <mergeCell ref="AB4:AC5"/>
    <mergeCell ref="AD4:AE5"/>
    <mergeCell ref="AB6:AB7"/>
    <mergeCell ref="BP4:BP7"/>
    <mergeCell ref="DJ6:DJ7"/>
    <mergeCell ref="DB4:DC5"/>
    <mergeCell ref="CL6:CL7"/>
    <mergeCell ref="CD4:CE5"/>
    <mergeCell ref="CF6:CF7"/>
    <mergeCell ref="BX4:BY5"/>
    <mergeCell ref="BZ4:CA5"/>
    <mergeCell ref="BR4:BS5"/>
    <mergeCell ref="AV4:AW5"/>
    <mergeCell ref="AT6:AT7"/>
    <mergeCell ref="AV6:AV7"/>
    <mergeCell ref="J4:K5"/>
    <mergeCell ref="L4:M5"/>
    <mergeCell ref="J6:J7"/>
    <mergeCell ref="L6:L7"/>
    <mergeCell ref="V6:V7"/>
    <mergeCell ref="X6:X7"/>
    <mergeCell ref="AG4:AG7"/>
    <mergeCell ref="AX4:AX7"/>
    <mergeCell ref="BD4:BD7"/>
    <mergeCell ref="BJ4:BJ7"/>
    <mergeCell ref="BV4:BV7"/>
    <mergeCell ref="CB4:CB7"/>
    <mergeCell ref="CH4:CH7"/>
    <mergeCell ref="CN4:CN7"/>
    <mergeCell ref="CT4:CT7"/>
    <mergeCell ref="CJ4:CK5"/>
    <mergeCell ref="CL4:CM5"/>
    <mergeCell ref="CJ6:CJ7"/>
    <mergeCell ref="BR6:BR7"/>
    <mergeCell ref="BT6:BT7"/>
    <mergeCell ref="BL4:BM5"/>
    <mergeCell ref="BN4:BO5"/>
    <mergeCell ref="BL6:BL7"/>
    <mergeCell ref="BN6:BN7"/>
    <mergeCell ref="CP4:CQ5"/>
    <mergeCell ref="CR4:CS5"/>
    <mergeCell ref="CO4:CO7"/>
    <mergeCell ref="AG3:AL3"/>
    <mergeCell ref="AM4:AM7"/>
    <mergeCell ref="AM3:AR3"/>
    <mergeCell ref="AS4:AS7"/>
    <mergeCell ref="AS3:AX3"/>
    <mergeCell ref="AY4:AY7"/>
    <mergeCell ref="AY3:BD3"/>
    <mergeCell ref="BE4:BE7"/>
    <mergeCell ref="BE3:BJ3"/>
    <mergeCell ref="AN4:AO5"/>
    <mergeCell ref="AP4:AQ5"/>
    <mergeCell ref="AN6:AN7"/>
    <mergeCell ref="AP6:AP7"/>
    <mergeCell ref="BF4:BG5"/>
    <mergeCell ref="BH4:BI5"/>
    <mergeCell ref="BF6:BF7"/>
    <mergeCell ref="BH6:BH7"/>
    <mergeCell ref="AZ4:BA5"/>
    <mergeCell ref="BB4:BC5"/>
    <mergeCell ref="AZ6:AZ7"/>
    <mergeCell ref="BB6:BB7"/>
    <mergeCell ref="AL4:AL7"/>
    <mergeCell ref="AR4:AR7"/>
    <mergeCell ref="AT4:AU5"/>
    <mergeCell ref="BK3:BP3"/>
    <mergeCell ref="BQ4:BQ7"/>
    <mergeCell ref="BQ3:BV3"/>
    <mergeCell ref="BW4:BW7"/>
    <mergeCell ref="BW3:CB3"/>
    <mergeCell ref="CC4:CC7"/>
    <mergeCell ref="CC3:CH3"/>
    <mergeCell ref="CI4:CI7"/>
    <mergeCell ref="CI3:CN3"/>
    <mergeCell ref="BK4:BK7"/>
    <mergeCell ref="CF4:CG5"/>
    <mergeCell ref="CD6:CD7"/>
    <mergeCell ref="BX6:BX7"/>
    <mergeCell ref="BZ6:BZ7"/>
    <mergeCell ref="BT4:BU5"/>
    <mergeCell ref="DA4:DA7"/>
    <mergeCell ref="DG4:DG7"/>
    <mergeCell ref="DG3:DL3"/>
    <mergeCell ref="DM4:DM7"/>
    <mergeCell ref="DM3:DR3"/>
    <mergeCell ref="DB6:DB7"/>
    <mergeCell ref="DD6:DD7"/>
    <mergeCell ref="CV4:CW5"/>
    <mergeCell ref="CX4:CY5"/>
    <mergeCell ref="CV6:CV7"/>
    <mergeCell ref="CX6:CX7"/>
    <mergeCell ref="CZ4:CZ7"/>
    <mergeCell ref="DH4:DI5"/>
    <mergeCell ref="DJ4:DK5"/>
    <mergeCell ref="DH6:DH7"/>
    <mergeCell ref="DD4:DE5"/>
    <mergeCell ref="GT4:GU5"/>
    <mergeCell ref="GT6:GT7"/>
    <mergeCell ref="GV4:GW5"/>
    <mergeCell ref="GV6:GV7"/>
    <mergeCell ref="GX4:GX7"/>
    <mergeCell ref="GT3:GX3"/>
    <mergeCell ref="HC2:HM2"/>
    <mergeCell ref="A2:A7"/>
    <mergeCell ref="B2:B7"/>
    <mergeCell ref="C2:HB2"/>
    <mergeCell ref="HE6:HE7"/>
    <mergeCell ref="HG3:HG7"/>
    <mergeCell ref="HH3:HH7"/>
    <mergeCell ref="HI3:HI7"/>
    <mergeCell ref="HJ3:HJ7"/>
    <mergeCell ref="HK3:HK7"/>
    <mergeCell ref="HL3:HM5"/>
    <mergeCell ref="HL6:HL7"/>
    <mergeCell ref="HM6:HM7"/>
    <mergeCell ref="O3:T3"/>
    <mergeCell ref="DA3:DF3"/>
    <mergeCell ref="CO3:CT3"/>
    <mergeCell ref="CU4:CU7"/>
    <mergeCell ref="CU3:CZ3"/>
  </mergeCells>
  <pageMargins left="0" right="0" top="0" bottom="0" header="0.31496062992125984" footer="0.31496062992125984"/>
  <pageSetup paperSize="8" scale="35" fitToWidth="8" fitToHeight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5"/>
  <sheetViews>
    <sheetView workbookViewId="0">
      <selection activeCell="J13" sqref="J13"/>
    </sheetView>
  </sheetViews>
  <sheetFormatPr defaultRowHeight="12.75"/>
  <sheetData>
    <row r="1" ht="15.75" customHeight="1"/>
    <row r="8" ht="25.5" customHeight="1"/>
    <row r="9" ht="45" customHeight="1"/>
    <row r="10" ht="82.5" customHeight="1"/>
    <row r="13" ht="81" customHeight="1"/>
    <row r="14" ht="133.5" customHeight="1"/>
    <row r="15" ht="111.75" customHeight="1"/>
    <row r="16" ht="103.5" customHeight="1"/>
    <row r="17" ht="81.75" customHeight="1"/>
    <row r="18" ht="67.5" customHeight="1"/>
    <row r="20" ht="85.5" customHeight="1"/>
    <row r="21" ht="101.25" customHeight="1"/>
    <row r="22" ht="84" customHeight="1"/>
    <row r="23" ht="39.75" customHeight="1"/>
    <row r="24" ht="30.75" customHeight="1"/>
    <row r="39" ht="111" customHeight="1"/>
    <row r="42" ht="87.75" customHeight="1"/>
    <row r="43" ht="66" customHeight="1"/>
    <row r="44" ht="44.25" customHeight="1"/>
    <row r="45" ht="102" customHeight="1"/>
    <row r="46" ht="47.25" customHeight="1"/>
    <row r="47" ht="60.75" customHeight="1"/>
    <row r="48" ht="54.75" customHeight="1"/>
    <row r="49" ht="65.25" customHeight="1"/>
    <row r="50" ht="48" customHeight="1"/>
    <row r="51" ht="48.75" customHeight="1"/>
    <row r="52" ht="70.5" customHeight="1"/>
    <row r="53" ht="61.5" customHeight="1"/>
    <row r="55" ht="69" customHeight="1"/>
    <row r="57" ht="105" customHeight="1"/>
    <row r="58" ht="102.75" customHeight="1"/>
    <row r="59" ht="59.25" customHeight="1"/>
    <row r="60" ht="69.75" customHeight="1"/>
    <row r="62" ht="64.5" customHeight="1"/>
    <row r="65" ht="65.25" customHeight="1"/>
    <row r="66" ht="74.25" customHeight="1"/>
    <row r="68" ht="71.25" customHeight="1"/>
    <row r="69" ht="77.25" customHeight="1"/>
    <row r="70" ht="55.5" customHeight="1"/>
    <row r="71" ht="92.25" customHeight="1"/>
    <row r="72" ht="80.25" customHeight="1"/>
    <row r="73" ht="68.25" customHeight="1"/>
    <row r="74" ht="46.5" customHeight="1"/>
    <row r="75" ht="43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дому_в МФ</vt:lpstr>
      <vt:lpstr>Лист1</vt:lpstr>
      <vt:lpstr>'на дому_в МФ'!Заголовки_для_печати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Grishinev</dc:creator>
  <cp:lastModifiedBy>Grishinev</cp:lastModifiedBy>
  <cp:lastPrinted>2024-01-10T08:00:14Z</cp:lastPrinted>
  <dcterms:created xsi:type="dcterms:W3CDTF">2023-03-01T12:01:49Z</dcterms:created>
  <dcterms:modified xsi:type="dcterms:W3CDTF">2024-12-03T13:24:02Z</dcterms:modified>
</cp:coreProperties>
</file>